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nna.kazaryan\Downloads\"/>
    </mc:Choice>
  </mc:AlternateContent>
  <xr:revisionPtr revIDLastSave="0" documentId="13_ncr:1_{B80400C0-92EE-43DE-B912-627EFE9A9644}" xr6:coauthVersionLast="36" xr6:coauthVersionMax="36" xr10:uidLastSave="{00000000-0000-0000-0000-000000000000}"/>
  <bookViews>
    <workbookView xWindow="0" yWindow="0" windowWidth="19200" windowHeight="6930" tabRatio="795" xr2:uid="{00000000-000D-0000-FFFF-FFFF00000000}"/>
  </bookViews>
  <sheets>
    <sheet name="Contents" sheetId="8" r:id="rId1"/>
    <sheet name="Presentation" sheetId="9" r:id="rId2"/>
    <sheet name="Group Aggregate Segment FinInfo" sheetId="3" r:id="rId3"/>
    <sheet name="Segments Performance" sheetId="2" r:id="rId4"/>
    <sheet name="BS (IFRS)" sheetId="6" r:id="rId5"/>
    <sheet name="PnL (IFRS)" sheetId="5" r:id="rId6"/>
    <sheet name="CF (IFRS)" sheetId="7" r:id="rId7"/>
  </sheets>
  <definedNames>
    <definedName name="BU">#REF!</definedName>
  </definedNames>
  <calcPr calcId="191029"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5" l="1"/>
  <c r="I20" i="5"/>
  <c r="K29" i="6" l="1"/>
  <c r="L29" i="6"/>
  <c r="M29" i="6" l="1"/>
  <c r="J10" i="3" l="1"/>
  <c r="G20" i="2"/>
  <c r="G16" i="2"/>
  <c r="G17" i="2"/>
  <c r="K9" i="7" l="1"/>
  <c r="K10" i="7"/>
  <c r="F9" i="7" l="1"/>
  <c r="F10" i="7"/>
  <c r="D10" i="7" l="1"/>
  <c r="D9" i="3" l="1"/>
  <c r="D10" i="3"/>
  <c r="J9" i="3"/>
  <c r="K11" i="3" l="1"/>
  <c r="H9" i="5"/>
  <c r="F9" i="5"/>
  <c r="D9" i="5"/>
  <c r="I48" i="5"/>
  <c r="I28" i="5"/>
  <c r="H18" i="5"/>
  <c r="J18" i="5"/>
  <c r="D18" i="5"/>
  <c r="F37" i="2"/>
  <c r="J53" i="2"/>
  <c r="J45" i="2"/>
  <c r="J37" i="2"/>
  <c r="J29" i="2"/>
  <c r="G37" i="2"/>
  <c r="E53" i="2"/>
  <c r="F53" i="2"/>
  <c r="E45" i="2"/>
  <c r="H53" i="2"/>
  <c r="G45" i="2"/>
  <c r="H45" i="2"/>
  <c r="D45" i="2"/>
  <c r="F45" i="2"/>
  <c r="H37" i="2"/>
  <c r="D53" i="2"/>
  <c r="G53" i="2"/>
  <c r="H71" i="7" l="1"/>
  <c r="G10" i="7"/>
  <c r="I10" i="7"/>
  <c r="H10" i="7"/>
  <c r="G71" i="7"/>
  <c r="F16" i="6"/>
  <c r="F47" i="6"/>
  <c r="F57" i="6"/>
  <c r="H16" i="6"/>
  <c r="H57" i="6"/>
  <c r="H47" i="6"/>
  <c r="G16" i="6"/>
  <c r="G57" i="6"/>
  <c r="G47" i="6"/>
  <c r="H9" i="3"/>
  <c r="H10" i="3"/>
  <c r="H58" i="6" l="1"/>
  <c r="H59" i="6" s="1"/>
  <c r="F58" i="6"/>
  <c r="F59" i="6" s="1"/>
  <c r="G58" i="6"/>
  <c r="G59" i="6" s="1"/>
</calcChain>
</file>

<file path=xl/sharedStrings.xml><?xml version="1.0" encoding="utf-8"?>
<sst xmlns="http://schemas.openxmlformats.org/spreadsheetml/2006/main" count="318" uniqueCount="219">
  <si>
    <t>FY 2020</t>
  </si>
  <si>
    <t>Q1 2020</t>
  </si>
  <si>
    <t>Q2 2020</t>
  </si>
  <si>
    <t>Q3 2020</t>
  </si>
  <si>
    <t>Q4 2020</t>
  </si>
  <si>
    <t>Q1 2021</t>
  </si>
  <si>
    <t>Communications and Social</t>
  </si>
  <si>
    <t>-External revenue</t>
  </si>
  <si>
    <t>-Intersegment revenue</t>
  </si>
  <si>
    <t>Total revenue</t>
  </si>
  <si>
    <t>Total operating expenses</t>
  </si>
  <si>
    <t>EBITDA</t>
  </si>
  <si>
    <t>Games</t>
  </si>
  <si>
    <t>Edtech</t>
  </si>
  <si>
    <t>EBITDA margin, %</t>
  </si>
  <si>
    <t>New initiatives</t>
  </si>
  <si>
    <t>Eliminations</t>
  </si>
  <si>
    <t xml:space="preserve"> -</t>
  </si>
  <si>
    <t>Online advertising</t>
  </si>
  <si>
    <t>MMO games</t>
  </si>
  <si>
    <t>Community IVAS</t>
  </si>
  <si>
    <t>Total Group aggregate segment revenue</t>
  </si>
  <si>
    <t>Group aggregate operating expenses</t>
  </si>
  <si>
    <t>Personnel expenses</t>
  </si>
  <si>
    <t>Agent/partner fees</t>
  </si>
  <si>
    <t>Marketing expenses</t>
  </si>
  <si>
    <t>Server hosting expenses</t>
  </si>
  <si>
    <t>Professional services</t>
  </si>
  <si>
    <t>Other operating expenses, excl. D&amp;A</t>
  </si>
  <si>
    <t>Total Group aggregate operating expenses</t>
  </si>
  <si>
    <t>margin, %</t>
  </si>
  <si>
    <t>Share of loss of key JVs and equity associates</t>
  </si>
  <si>
    <t>Other non-operating income (expense), net</t>
  </si>
  <si>
    <t>Group aggregate segment revenue</t>
  </si>
  <si>
    <t>Other revenue</t>
  </si>
  <si>
    <t>Group aggregate segment EBITDA</t>
  </si>
  <si>
    <t>Depreciation and amortisation</t>
  </si>
  <si>
    <t xml:space="preserve">Profit/(loss) before tax </t>
  </si>
  <si>
    <t xml:space="preserve">Income tax expense </t>
  </si>
  <si>
    <t>-</t>
  </si>
  <si>
    <t>Group aggregate net profit  from consolidated subsidiaries</t>
  </si>
  <si>
    <t>Net profit from consolidated subsidiaries</t>
  </si>
  <si>
    <t>Statement of Comprehensive Income, RUB m</t>
  </si>
  <si>
    <t>Other operating expenses</t>
  </si>
  <si>
    <t xml:space="preserve">Total operating expenses </t>
  </si>
  <si>
    <t>Share of loss of equity accounted associates and joint ventures</t>
  </si>
  <si>
    <t>Finance income</t>
  </si>
  <si>
    <t>Finance expenses</t>
  </si>
  <si>
    <t>Goodwill impairment</t>
  </si>
  <si>
    <t>Gain on remeasurement of previously held interest in equity accounted associate</t>
  </si>
  <si>
    <t>Loss before income tax expense</t>
  </si>
  <si>
    <t>Income tax benefit/(expense)</t>
  </si>
  <si>
    <t>Net loss</t>
  </si>
  <si>
    <t>Attributable to:</t>
  </si>
  <si>
    <t>Equity holders of the parent</t>
  </si>
  <si>
    <t>Non-controlling  interest</t>
  </si>
  <si>
    <t>Other comprehensive income that may be reclassified to profit or loss in subsequent periods</t>
  </si>
  <si>
    <t>Exchange differences on translation of foreign operations:</t>
  </si>
  <si>
    <t>Differences arising during the period</t>
  </si>
  <si>
    <t>Total other comprehensive income, net of tax effect of 0</t>
  </si>
  <si>
    <t>Total comprehensive loss, net of tax</t>
  </si>
  <si>
    <t>Loss per share, in RUB:</t>
  </si>
  <si>
    <t>Basic loss per share attributable to ordinary equity holders of the parent</t>
  </si>
  <si>
    <t>Diluted loss per share attributable to ordinary equity holders of the parent</t>
  </si>
  <si>
    <t>n/a</t>
  </si>
  <si>
    <t>FY 2019</t>
  </si>
  <si>
    <t>Impairment of intangible assets</t>
  </si>
  <si>
    <t>Gain on joint ventures formation</t>
  </si>
  <si>
    <t>Net gain on loss of control in subsidiaries</t>
  </si>
  <si>
    <t>Net (loss)/gain on disposal of intangible assets</t>
  </si>
  <si>
    <t xml:space="preserve"> n/a</t>
  </si>
  <si>
    <t>ASSETS</t>
  </si>
  <si>
    <t>Non-current assets</t>
  </si>
  <si>
    <t>Investments in equity accounted associates and joint ventures</t>
  </si>
  <si>
    <t>Goodwill</t>
  </si>
  <si>
    <t>Right-of-use assets</t>
  </si>
  <si>
    <t>Other intangible assets</t>
  </si>
  <si>
    <t>Property and equipment</t>
  </si>
  <si>
    <t>Financial assets at fair value through profit or loss</t>
  </si>
  <si>
    <t>Deferred income tax assets</t>
  </si>
  <si>
    <t>Advance under office lease contract</t>
  </si>
  <si>
    <t>Total non-current assets</t>
  </si>
  <si>
    <t>Current assets</t>
  </si>
  <si>
    <t>Trade accounts receivable</t>
  </si>
  <si>
    <t xml:space="preserve">Prepaid income tax </t>
  </si>
  <si>
    <t>Prepaid expenses and advances to suppliers</t>
  </si>
  <si>
    <t>Other current assets</t>
  </si>
  <si>
    <t>Cash and cash equivalents</t>
  </si>
  <si>
    <t>Assets held for sale</t>
  </si>
  <si>
    <t>Total current assets</t>
  </si>
  <si>
    <t>Total assets</t>
  </si>
  <si>
    <t>EQUITY AND LIABILITIES</t>
  </si>
  <si>
    <t>Equity attributable to equity holders of the parent</t>
  </si>
  <si>
    <t>Issued capital</t>
  </si>
  <si>
    <t>Share premium</t>
  </si>
  <si>
    <t>Treasury shares</t>
  </si>
  <si>
    <t>Retained earnings</t>
  </si>
  <si>
    <t>Foreign currency translation reserve</t>
  </si>
  <si>
    <t>Total equity attributable to equity holders of the parent</t>
  </si>
  <si>
    <t>Non-controlling interests</t>
  </si>
  <si>
    <t>Total equity</t>
  </si>
  <si>
    <t>Non-current liabilities</t>
  </si>
  <si>
    <t>Deferred income tax liabilities</t>
  </si>
  <si>
    <t>Deferred revenue</t>
  </si>
  <si>
    <t>Non-current lease liabilities</t>
  </si>
  <si>
    <t>Non-current financial liabilities at fair value through profit or loss</t>
  </si>
  <si>
    <t>Long-term interest-bearing loans and bonds</t>
  </si>
  <si>
    <t>Other non-current liabilities</t>
  </si>
  <si>
    <t>Total non-current liabilities</t>
  </si>
  <si>
    <t>Current liabilities</t>
  </si>
  <si>
    <t>Trade accounts payable</t>
  </si>
  <si>
    <t>Income tax payable</t>
  </si>
  <si>
    <t>VAT and other taxes payable</t>
  </si>
  <si>
    <t>Deferred revenue and customer advances</t>
  </si>
  <si>
    <t>Short-term portion of long-term interest-bearing loans</t>
  </si>
  <si>
    <t>Current lease liabilities</t>
  </si>
  <si>
    <t>Other payables, accrued expenses and contingent consideration liabilities</t>
  </si>
  <si>
    <t>Liabilities directly associated with assets held for sale</t>
  </si>
  <si>
    <t>Total current liabilities</t>
  </si>
  <si>
    <t>Total liabilities</t>
  </si>
  <si>
    <t>Total equity and liabilities</t>
  </si>
  <si>
    <t>Statement of Financial Position, RUB m</t>
  </si>
  <si>
    <t>Statement of Cash Flows, RUB m</t>
  </si>
  <si>
    <t xml:space="preserve">Cash flows from operating activities </t>
  </si>
  <si>
    <t xml:space="preserve">Loss before income tax </t>
  </si>
  <si>
    <t>Adjustments to  reconcile loss before income tax to cash flows:</t>
  </si>
  <si>
    <t>Impairment losses on financial assets at amortized cost</t>
  </si>
  <si>
    <t xml:space="preserve">Net gain on financial assets and liabilities at fair value through profit or loss </t>
  </si>
  <si>
    <t>Gain on remeasurement of previously held interest in equity accounted associates</t>
  </si>
  <si>
    <t>Other non-cash items</t>
  </si>
  <si>
    <t>Change in operating assets and liabilities:</t>
  </si>
  <si>
    <t>Operating cash flows before interest, income taxes and contingent consideration settlement</t>
  </si>
  <si>
    <t>Interest received</t>
  </si>
  <si>
    <t>Interest paid</t>
  </si>
  <si>
    <t xml:space="preserve">Income tax paid </t>
  </si>
  <si>
    <t xml:space="preserve">Net cash provided by operating activities </t>
  </si>
  <si>
    <t>Cash flows from investing activities:</t>
  </si>
  <si>
    <t>Cash paid for property and equipment</t>
  </si>
  <si>
    <t>Cash paid for intangible assets</t>
  </si>
  <si>
    <t>Dividends received from equity accounted associates</t>
  </si>
  <si>
    <t>Loans issued</t>
  </si>
  <si>
    <t>Loans collected</t>
  </si>
  <si>
    <t xml:space="preserve">Cash paid for acquisitions of subsidiaries, net of cash acquired </t>
  </si>
  <si>
    <t xml:space="preserve">Cash paid for investments in equity accounted associates </t>
  </si>
  <si>
    <t>Net cash used in investing activities</t>
  </si>
  <si>
    <t>Cash flows from financing activities:</t>
  </si>
  <si>
    <t>Repayment of lease liabilities</t>
  </si>
  <si>
    <t>Loans repaid</t>
  </si>
  <si>
    <t>Cash paid for non-controlling interests in subsidiaries</t>
  </si>
  <si>
    <t>Dividends paid by subsidiaries to non-controlling shareholders</t>
  </si>
  <si>
    <t xml:space="preserve">Net cash used in financing activities </t>
  </si>
  <si>
    <t xml:space="preserve">Net (decrease)/increasein cash and cash equivalents </t>
  </si>
  <si>
    <t>Effect of exchange differences on cash balances</t>
  </si>
  <si>
    <t>Cash and cash equivalents at the beginning of the period</t>
  </si>
  <si>
    <t>Cash and cash equivalents at the end of the period</t>
  </si>
  <si>
    <t>Net profit from consolidated subsidiaries margin, %</t>
  </si>
  <si>
    <t>Aliexpress Russia JV</t>
  </si>
  <si>
    <t>O2O JV</t>
  </si>
  <si>
    <t>Uchi.ru</t>
  </si>
  <si>
    <t>Net loss margin, %</t>
  </si>
  <si>
    <t>Table of Contents:</t>
  </si>
  <si>
    <t>PnL (IFRS)</t>
  </si>
  <si>
    <t>BS (IFRS)</t>
  </si>
  <si>
    <t>CF (IFRS)</t>
  </si>
  <si>
    <t>Back to Contents</t>
  </si>
  <si>
    <t>Group aggregate net loss</t>
  </si>
  <si>
    <t>Total Group</t>
  </si>
  <si>
    <t>9m 2020</t>
  </si>
  <si>
    <t>Q2 2021</t>
  </si>
  <si>
    <t>Short-term deposits </t>
  </si>
  <si>
    <t>Other non-operating gain/(loss)</t>
  </si>
  <si>
    <t>Loss on remeasurement of financial instruments</t>
  </si>
  <si>
    <t>Сash settled and equity settled share based payments</t>
  </si>
  <si>
    <t>Change in accounts receivable</t>
  </si>
  <si>
    <t>Change  in prepaid expenses and advances to suppliers</t>
  </si>
  <si>
    <t>Change  in other assets</t>
  </si>
  <si>
    <t>Change  in accounts payable and  accrued expenses</t>
  </si>
  <si>
    <t>Change  in other non-current assets</t>
  </si>
  <si>
    <t>Change  in deferred revenue and customer advances</t>
  </si>
  <si>
    <t>Change  in financial assets at fair value through profit or loss</t>
  </si>
  <si>
    <t>Dividends received from venture capital investments</t>
  </si>
  <si>
    <t>Short-term time deposits</t>
  </si>
  <si>
    <t>Gain on of joint ventures formation</t>
  </si>
  <si>
    <t>Net gain on disposal of subsidiaries</t>
  </si>
  <si>
    <t xml:space="preserve">Loss on disposal of property and equipment and intangible assets </t>
  </si>
  <si>
    <t>Dividend revenue from venture capital investments</t>
  </si>
  <si>
    <t xml:space="preserve">(Reversal of impairment) / impairment of equity accounted associates </t>
  </si>
  <si>
    <t>Other non-operating loss</t>
  </si>
  <si>
    <t>Increase in financial liabilities at fair value through profit or loss</t>
  </si>
  <si>
    <t>Settlement of contingent consideration of business combinations</t>
  </si>
  <si>
    <t>Settlement of initial fair value of the contingent consideration at acquisition date</t>
  </si>
  <si>
    <t>Proceeds from disposal of subsidiaries, net of cash disposed</t>
  </si>
  <si>
    <t>Loans received,  net of bank commission</t>
  </si>
  <si>
    <t>Proceeds from issuance of GDR, net of issuance costs paid</t>
  </si>
  <si>
    <t>Cash paid for treasury shares</t>
  </si>
  <si>
    <t xml:space="preserve">Education technology services </t>
  </si>
  <si>
    <t>Group Aggregate Segment Financial Information, RUB m</t>
  </si>
  <si>
    <t>Operating Segments, RUB m</t>
  </si>
  <si>
    <t>Group Aggregate Segment Financial Information</t>
  </si>
  <si>
    <t>Segments Performance</t>
  </si>
  <si>
    <t>Presentation of Aggregate Segment Financial Information</t>
  </si>
  <si>
    <t>Q3 2021</t>
  </si>
  <si>
    <t>Inventories</t>
  </si>
  <si>
    <t>9m 2021</t>
  </si>
  <si>
    <t>Long-term loans issued</t>
  </si>
  <si>
    <t>Proceeds from bonds issued</t>
  </si>
  <si>
    <t>Cash received from disposal of non-controlling interests in subsidiaries</t>
  </si>
  <si>
    <t>Net gain/(loss) on financial assets and liabilities at fair value through profit or loss</t>
  </si>
  <si>
    <t xml:space="preserve"> *Since Q1 2020 net loss  on venture capital investments is included in Net gain on financial assets and liabilities at fair value through profit or loss	  </t>
  </si>
  <si>
    <t>Net loss on venture capital investments*</t>
  </si>
  <si>
    <t>Note: As of 30 September, 2021, we reassessed the probability of successfully completing the Payments and Financial Services JVs deal in its current structure as agreed in February 2021 as not highly probable. Hence, we ceased to classify assets and liabilities related to Money.Mail.Ru, VK Pay and InPlat as held for sale. The previous quarters’ numbers were adjusted accordingly.</t>
  </si>
  <si>
    <t>3m 2020</t>
  </si>
  <si>
    <t>6m 2020</t>
  </si>
  <si>
    <t>3m 2021</t>
  </si>
  <si>
    <t>6m 2021</t>
  </si>
  <si>
    <t>Net gain/(loss) on disposal of intangible assets</t>
  </si>
  <si>
    <t>Net foreign exchange gain/(loss)</t>
  </si>
  <si>
    <t xml:space="preserve">Reversal of impairment / (impairment) of equity accounted associates </t>
  </si>
  <si>
    <t>Net foreign exchange (gain)/loss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</si>
</sst>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 #,##0.00_-;_-* &quot;-&quot;??_-;_-@_-"/>
    <numFmt numFmtId="166" formatCode="_-* #,##0\ _?_-;\-* #,##0\ _?_-;_-* &quot;-&quot;??\ _?_-;_-@_-"/>
    <numFmt numFmtId="167" formatCode="0.0%"/>
    <numFmt numFmtId="168" formatCode="###,000"/>
    <numFmt numFmtId="169" formatCode="#,##0;\(#,##0\);\-"/>
    <numFmt numFmtId="170" formatCode="_(* #,##0.000_);_(* \(#,##0.000\);_(* &quot;-&quot;???_);_(@_)"/>
  </numFmts>
  <fonts count="28"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0"/>
      <color theme="1"/>
      <name val="Arial"/>
      <family val="2"/>
      <charset val="204"/>
    </font>
    <font>
      <b/>
      <sz val="10"/>
      <color theme="1"/>
      <name val="Arial"/>
      <family val="2"/>
      <charset val="204"/>
    </font>
    <font>
      <b/>
      <i/>
      <sz val="10"/>
      <color theme="1" tint="0.249977111117893"/>
      <name val="Arial"/>
      <family val="2"/>
      <charset val="204"/>
    </font>
    <font>
      <i/>
      <sz val="10"/>
      <color theme="1"/>
      <name val="Arial"/>
      <family val="2"/>
      <charset val="204"/>
    </font>
    <font>
      <sz val="10"/>
      <color rgb="FF000000"/>
      <name val="Arial"/>
      <family val="2"/>
      <charset val="204"/>
    </font>
    <font>
      <b/>
      <sz val="10"/>
      <color rgb="FF000000"/>
      <name val="Arial"/>
      <family val="2"/>
      <charset val="204"/>
    </font>
    <font>
      <i/>
      <sz val="10"/>
      <color rgb="FF000000"/>
      <name val="Arial"/>
      <family val="2"/>
      <charset val="204"/>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sz val="10"/>
      <color rgb="FF333333"/>
      <name val="Arial"/>
      <family val="2"/>
      <charset val="204"/>
    </font>
    <font>
      <u/>
      <sz val="11"/>
      <color theme="10"/>
      <name val="Calibri"/>
      <family val="2"/>
      <charset val="204"/>
      <scheme val="minor"/>
    </font>
    <font>
      <i/>
      <u/>
      <sz val="10"/>
      <color theme="10"/>
      <name val="Arial"/>
      <family val="2"/>
      <charset val="204"/>
    </font>
    <font>
      <b/>
      <u/>
      <sz val="10"/>
      <color theme="1"/>
      <name val="Arial"/>
      <family val="2"/>
      <charset val="204"/>
    </font>
    <font>
      <b/>
      <u/>
      <sz val="12"/>
      <color theme="1"/>
      <name val="Arial"/>
      <family val="2"/>
      <charset val="204"/>
    </font>
    <font>
      <b/>
      <sz val="10"/>
      <color theme="0"/>
      <name val="Arial"/>
      <family val="2"/>
      <charset val="204"/>
    </font>
  </fonts>
  <fills count="23">
    <fill>
      <patternFill patternType="none"/>
    </fill>
    <fill>
      <patternFill patternType="gray125"/>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top style="medium">
        <color indexed="64"/>
      </top>
      <bottom style="thin">
        <color indexed="64"/>
      </bottom>
      <diagonal/>
    </border>
  </borders>
  <cellStyleXfs count="41">
    <xf numFmtId="0" fontId="0" fillId="0" borderId="0"/>
    <xf numFmtId="165" fontId="2" fillId="0" borderId="0" applyFont="0" applyFill="0" applyBorder="0" applyAlignment="0" applyProtection="0"/>
    <xf numFmtId="9" fontId="2" fillId="0" borderId="0" applyFont="0" applyFill="0" applyBorder="0" applyAlignment="0" applyProtection="0"/>
    <xf numFmtId="0" fontId="10" fillId="2" borderId="5" applyNumberFormat="0" applyAlignment="0" applyProtection="0">
      <alignment horizontal="left" vertical="center" indent="1"/>
    </xf>
    <xf numFmtId="168" fontId="11" fillId="0" borderId="6" applyNumberFormat="0" applyProtection="0">
      <alignment horizontal="right" vertical="center"/>
    </xf>
    <xf numFmtId="168" fontId="10" fillId="0" borderId="7" applyNumberFormat="0" applyProtection="0">
      <alignment horizontal="right" vertical="center"/>
    </xf>
    <xf numFmtId="0" fontId="12" fillId="3" borderId="7" applyNumberFormat="0" applyAlignment="0" applyProtection="0">
      <alignment horizontal="left" vertical="center" indent="1"/>
    </xf>
    <xf numFmtId="0" fontId="12" fillId="4" borderId="7" applyNumberFormat="0" applyAlignment="0" applyProtection="0">
      <alignment horizontal="left" vertical="center" indent="1"/>
    </xf>
    <xf numFmtId="168" fontId="11" fillId="5" borderId="6" applyNumberFormat="0" applyBorder="0" applyProtection="0">
      <alignment horizontal="right" vertical="center"/>
    </xf>
    <xf numFmtId="0" fontId="12" fillId="3" borderId="7" applyNumberFormat="0" applyAlignment="0" applyProtection="0">
      <alignment horizontal="left" vertical="center" indent="1"/>
    </xf>
    <xf numFmtId="168" fontId="10" fillId="4" borderId="7" applyNumberFormat="0" applyProtection="0">
      <alignment horizontal="right" vertical="center"/>
    </xf>
    <xf numFmtId="168" fontId="10" fillId="5" borderId="7" applyNumberFormat="0" applyBorder="0" applyProtection="0">
      <alignment horizontal="right" vertical="center"/>
    </xf>
    <xf numFmtId="168" fontId="13" fillId="6" borderId="8" applyNumberFormat="0" applyBorder="0" applyAlignment="0" applyProtection="0">
      <alignment horizontal="right" vertical="center" indent="1"/>
    </xf>
    <xf numFmtId="168" fontId="14" fillId="7" borderId="8" applyNumberFormat="0" applyBorder="0" applyAlignment="0" applyProtection="0">
      <alignment horizontal="right" vertical="center" indent="1"/>
    </xf>
    <xf numFmtId="168" fontId="14" fillId="8" borderId="8" applyNumberFormat="0" applyBorder="0" applyAlignment="0" applyProtection="0">
      <alignment horizontal="right" vertical="center" indent="1"/>
    </xf>
    <xf numFmtId="168" fontId="15" fillId="9" borderId="8" applyNumberFormat="0" applyBorder="0" applyAlignment="0" applyProtection="0">
      <alignment horizontal="right" vertical="center" indent="1"/>
    </xf>
    <xf numFmtId="168" fontId="15" fillId="10" borderId="8" applyNumberFormat="0" applyBorder="0" applyAlignment="0" applyProtection="0">
      <alignment horizontal="right" vertical="center" indent="1"/>
    </xf>
    <xf numFmtId="168" fontId="15" fillId="11" borderId="8" applyNumberFormat="0" applyBorder="0" applyAlignment="0" applyProtection="0">
      <alignment horizontal="right" vertical="center" indent="1"/>
    </xf>
    <xf numFmtId="168" fontId="16" fillId="12" borderId="8" applyNumberFormat="0" applyBorder="0" applyAlignment="0" applyProtection="0">
      <alignment horizontal="right" vertical="center" indent="1"/>
    </xf>
    <xf numFmtId="168" fontId="16" fillId="13" borderId="8" applyNumberFormat="0" applyBorder="0" applyAlignment="0" applyProtection="0">
      <alignment horizontal="right" vertical="center" indent="1"/>
    </xf>
    <xf numFmtId="168" fontId="16" fillId="14" borderId="8" applyNumberFormat="0" applyBorder="0" applyAlignment="0" applyProtection="0">
      <alignment horizontal="right" vertical="center" indent="1"/>
    </xf>
    <xf numFmtId="0" fontId="17" fillId="0" borderId="5" applyNumberFormat="0" applyFont="0" applyFill="0" applyAlignment="0" applyProtection="0"/>
    <xf numFmtId="168" fontId="11" fillId="15" borderId="5" applyNumberFormat="0" applyAlignment="0" applyProtection="0">
      <alignment horizontal="left" vertical="center" indent="1"/>
    </xf>
    <xf numFmtId="0" fontId="10" fillId="2" borderId="7" applyNumberFormat="0" applyAlignment="0" applyProtection="0">
      <alignment horizontal="left" vertical="center" indent="1"/>
    </xf>
    <xf numFmtId="0" fontId="12" fillId="16" borderId="5" applyNumberFormat="0" applyAlignment="0" applyProtection="0">
      <alignment horizontal="left" vertical="center" indent="1"/>
    </xf>
    <xf numFmtId="0" fontId="12" fillId="17" borderId="5" applyNumberFormat="0" applyAlignment="0" applyProtection="0">
      <alignment horizontal="left" vertical="center" indent="1"/>
    </xf>
    <xf numFmtId="0" fontId="12" fillId="18" borderId="5" applyNumberFormat="0" applyAlignment="0" applyProtection="0">
      <alignment horizontal="left" vertical="center" indent="1"/>
    </xf>
    <xf numFmtId="0" fontId="12" fillId="5" borderId="5" applyNumberFormat="0" applyAlignment="0" applyProtection="0">
      <alignment horizontal="left" vertical="center" indent="1"/>
    </xf>
    <xf numFmtId="0" fontId="12" fillId="4" borderId="7" applyNumberFormat="0" applyAlignment="0" applyProtection="0">
      <alignment horizontal="left" vertical="center" indent="1"/>
    </xf>
    <xf numFmtId="0" fontId="18" fillId="0" borderId="9" applyNumberFormat="0" applyFill="0" applyBorder="0" applyAlignment="0" applyProtection="0"/>
    <xf numFmtId="0" fontId="19" fillId="0" borderId="9" applyNumberFormat="0" applyBorder="0" applyAlignment="0" applyProtection="0"/>
    <xf numFmtId="0" fontId="18" fillId="3" borderId="7" applyNumberFormat="0" applyAlignment="0" applyProtection="0">
      <alignment horizontal="left" vertical="center" indent="1"/>
    </xf>
    <xf numFmtId="0" fontId="18" fillId="3" borderId="7" applyNumberFormat="0" applyAlignment="0" applyProtection="0">
      <alignment horizontal="left" vertical="center" indent="1"/>
    </xf>
    <xf numFmtId="0" fontId="18" fillId="4" borderId="7" applyNumberFormat="0" applyAlignment="0" applyProtection="0">
      <alignment horizontal="left" vertical="center" indent="1"/>
    </xf>
    <xf numFmtId="168" fontId="20" fillId="4" borderId="7" applyNumberFormat="0" applyProtection="0">
      <alignment horizontal="right" vertical="center"/>
    </xf>
    <xf numFmtId="168" fontId="21" fillId="5" borderId="6" applyNumberFormat="0" applyBorder="0" applyProtection="0">
      <alignment horizontal="right" vertical="center"/>
    </xf>
    <xf numFmtId="168" fontId="20" fillId="5" borderId="7" applyNumberFormat="0" applyBorder="0" applyProtection="0">
      <alignment horizontal="right" vertical="center"/>
    </xf>
    <xf numFmtId="168" fontId="11" fillId="0" borderId="6" applyNumberFormat="0" applyFill="0" applyBorder="0" applyAlignment="0" applyProtection="0">
      <alignment horizontal="right" vertical="center"/>
    </xf>
    <xf numFmtId="168" fontId="11" fillId="0" borderId="6" applyNumberFormat="0" applyFill="0" applyBorder="0" applyAlignment="0" applyProtection="0">
      <alignment horizontal="right" vertical="center"/>
    </xf>
    <xf numFmtId="0" fontId="23" fillId="0" borderId="0" applyNumberFormat="0" applyFill="0" applyBorder="0" applyAlignment="0" applyProtection="0"/>
    <xf numFmtId="0" fontId="1" fillId="0" borderId="0"/>
  </cellStyleXfs>
  <cellXfs count="164">
    <xf numFmtId="0" fontId="0" fillId="0" borderId="0" xfId="0"/>
    <xf numFmtId="0" fontId="3" fillId="0" borderId="0" xfId="0" applyFont="1"/>
    <xf numFmtId="0" fontId="4" fillId="0" borderId="0" xfId="0" applyFont="1"/>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3" xfId="0" applyFont="1" applyBorder="1" applyAlignment="1">
      <alignment horizontal="left" vertical="center" wrapText="1"/>
    </xf>
    <xf numFmtId="0" fontId="3" fillId="0" borderId="0" xfId="0" applyFont="1" applyAlignment="1">
      <alignment wrapText="1"/>
    </xf>
    <xf numFmtId="167" fontId="6" fillId="0" borderId="0" xfId="0" applyNumberFormat="1" applyFont="1"/>
    <xf numFmtId="167" fontId="6" fillId="0" borderId="0" xfId="0" applyNumberFormat="1" applyFont="1" applyAlignment="1">
      <alignment horizontal="left" vertical="center" wrapText="1"/>
    </xf>
    <xf numFmtId="167" fontId="9" fillId="0" borderId="3" xfId="0" applyNumberFormat="1" applyFont="1" applyBorder="1" applyAlignment="1">
      <alignment horizontal="right" vertical="center"/>
    </xf>
    <xf numFmtId="167" fontId="6" fillId="19" borderId="0" xfId="0" applyNumberFormat="1" applyFont="1" applyFill="1"/>
    <xf numFmtId="167" fontId="9" fillId="19" borderId="3" xfId="0" applyNumberFormat="1" applyFont="1" applyFill="1" applyBorder="1" applyAlignment="1">
      <alignment horizontal="right" vertical="center"/>
    </xf>
    <xf numFmtId="0" fontId="4" fillId="0" borderId="1" xfId="0" applyFont="1" applyBorder="1" applyAlignment="1">
      <alignment wrapText="1"/>
    </xf>
    <xf numFmtId="0" fontId="3" fillId="0" borderId="0" xfId="0" quotePrefix="1" applyFont="1" applyAlignment="1">
      <alignment horizontal="left" wrapText="1"/>
    </xf>
    <xf numFmtId="0" fontId="3" fillId="0" borderId="1" xfId="0" quotePrefix="1" applyFont="1" applyBorder="1" applyAlignment="1">
      <alignment horizontal="left" wrapText="1"/>
    </xf>
    <xf numFmtId="0" fontId="4" fillId="0" borderId="0" xfId="0" applyFont="1" applyAlignment="1">
      <alignment horizontal="left" wrapText="1"/>
    </xf>
    <xf numFmtId="0" fontId="3" fillId="0" borderId="0" xfId="0" applyFont="1" applyAlignment="1">
      <alignment horizontal="left" wrapText="1"/>
    </xf>
    <xf numFmtId="0" fontId="4" fillId="0" borderId="2" xfId="0" applyFont="1" applyBorder="1" applyAlignment="1">
      <alignment horizontal="left" wrapText="1"/>
    </xf>
    <xf numFmtId="0" fontId="5" fillId="0" borderId="4" xfId="0" applyFont="1" applyBorder="1" applyAlignment="1">
      <alignment horizontal="left" wrapText="1"/>
    </xf>
    <xf numFmtId="0" fontId="8" fillId="0" borderId="3" xfId="0" applyFont="1" applyBorder="1" applyAlignment="1">
      <alignment horizontal="left" vertical="center" wrapText="1"/>
    </xf>
    <xf numFmtId="0" fontId="3" fillId="0" borderId="1" xfId="0" applyFont="1" applyBorder="1" applyAlignment="1">
      <alignment vertical="center"/>
    </xf>
    <xf numFmtId="166" fontId="4" fillId="19" borderId="0" xfId="1" applyNumberFormat="1" applyFont="1" applyFill="1" applyAlignment="1">
      <alignment vertical="center"/>
    </xf>
    <xf numFmtId="167" fontId="5" fillId="0" borderId="4" xfId="2" applyNumberFormat="1" applyFont="1" applyFill="1" applyBorder="1" applyAlignment="1">
      <alignment horizontal="right" vertical="center" indent="1"/>
    </xf>
    <xf numFmtId="167" fontId="5" fillId="19" borderId="4" xfId="2" applyNumberFormat="1" applyFont="1" applyFill="1" applyBorder="1" applyAlignment="1">
      <alignment horizontal="right" vertical="center" indent="1"/>
    </xf>
    <xf numFmtId="0" fontId="3" fillId="0" borderId="0" xfId="0" applyFont="1" applyAlignment="1">
      <alignment horizontal="right" vertical="center" indent="1"/>
    </xf>
    <xf numFmtId="0" fontId="4" fillId="0" borderId="0" xfId="0" applyFont="1" applyAlignment="1"/>
    <xf numFmtId="0" fontId="7" fillId="0" borderId="0" xfId="0" applyFont="1" applyAlignment="1">
      <alignment horizontal="left" vertical="center" wrapText="1" indent="1"/>
    </xf>
    <xf numFmtId="0" fontId="7" fillId="0" borderId="0" xfId="0" applyFont="1" applyAlignment="1">
      <alignment vertical="center" wrapText="1"/>
    </xf>
    <xf numFmtId="0" fontId="7" fillId="0" borderId="3" xfId="0" applyFont="1" applyBorder="1" applyAlignment="1">
      <alignment vertical="center" wrapText="1"/>
    </xf>
    <xf numFmtId="169" fontId="7" fillId="0" borderId="0" xfId="0" applyNumberFormat="1" applyFont="1" applyAlignment="1">
      <alignment horizontal="right" vertical="center"/>
    </xf>
    <xf numFmtId="169" fontId="4" fillId="0" borderId="0" xfId="0" applyNumberFormat="1" applyFont="1" applyAlignment="1">
      <alignment vertical="center" wrapText="1"/>
    </xf>
    <xf numFmtId="169" fontId="3" fillId="0" borderId="0" xfId="0" applyNumberFormat="1" applyFont="1" applyAlignment="1">
      <alignment horizontal="left" vertical="center" wrapText="1"/>
    </xf>
    <xf numFmtId="169" fontId="3" fillId="0" borderId="0" xfId="0" applyNumberFormat="1" applyFont="1" applyAlignment="1">
      <alignment vertical="center"/>
    </xf>
    <xf numFmtId="169" fontId="3" fillId="0" borderId="0" xfId="0" applyNumberFormat="1" applyFont="1" applyAlignment="1">
      <alignment vertical="center" wrapText="1"/>
    </xf>
    <xf numFmtId="169" fontId="6" fillId="0" borderId="0" xfId="0" applyNumberFormat="1" applyFont="1" applyAlignment="1">
      <alignment horizontal="left" vertical="center" wrapText="1"/>
    </xf>
    <xf numFmtId="169" fontId="7" fillId="0" borderId="0" xfId="0" applyNumberFormat="1" applyFont="1" applyAlignment="1">
      <alignment horizontal="left" vertical="center" wrapText="1"/>
    </xf>
    <xf numFmtId="169" fontId="8" fillId="0" borderId="0" xfId="0" applyNumberFormat="1" applyFont="1" applyAlignment="1">
      <alignment vertical="center" wrapText="1"/>
    </xf>
    <xf numFmtId="169" fontId="9" fillId="0" borderId="0" xfId="0" applyNumberFormat="1" applyFont="1" applyAlignment="1">
      <alignment horizontal="left" vertical="center" wrapText="1"/>
    </xf>
    <xf numFmtId="169" fontId="3" fillId="0" borderId="0" xfId="0" applyNumberFormat="1" applyFont="1"/>
    <xf numFmtId="169" fontId="7" fillId="0" borderId="3" xfId="0" applyNumberFormat="1" applyFont="1" applyBorder="1" applyAlignment="1">
      <alignment horizontal="right" vertical="center"/>
    </xf>
    <xf numFmtId="0" fontId="5" fillId="0" borderId="0" xfId="0" applyFont="1" applyBorder="1" applyAlignment="1">
      <alignment horizontal="left" wrapText="1"/>
    </xf>
    <xf numFmtId="167" fontId="5" fillId="0" borderId="0" xfId="2" applyNumberFormat="1" applyFont="1" applyFill="1" applyBorder="1" applyAlignment="1">
      <alignment horizontal="right" vertical="center" indent="1"/>
    </xf>
    <xf numFmtId="167" fontId="5" fillId="19" borderId="0" xfId="2" applyNumberFormat="1" applyFont="1" applyFill="1" applyBorder="1" applyAlignment="1">
      <alignment horizontal="right" vertical="center" indent="1"/>
    </xf>
    <xf numFmtId="0" fontId="3" fillId="0" borderId="0" xfId="0" applyFont="1" applyBorder="1"/>
    <xf numFmtId="0" fontId="3" fillId="0" borderId="0" xfId="0" applyFont="1" applyBorder="1" applyAlignment="1">
      <alignment vertical="center"/>
    </xf>
    <xf numFmtId="0" fontId="4" fillId="0" borderId="0" xfId="0" applyFont="1" applyBorder="1" applyAlignment="1">
      <alignment horizontal="left" wrapText="1"/>
    </xf>
    <xf numFmtId="0" fontId="5" fillId="0" borderId="10" xfId="0" applyFont="1" applyBorder="1" applyAlignment="1">
      <alignment horizontal="left" wrapText="1"/>
    </xf>
    <xf numFmtId="167" fontId="5" fillId="0" borderId="10" xfId="2" applyNumberFormat="1" applyFont="1" applyFill="1" applyBorder="1" applyAlignment="1">
      <alignment horizontal="right" vertical="center" indent="1"/>
    </xf>
    <xf numFmtId="167" fontId="5" fillId="19" borderId="10" xfId="2" applyNumberFormat="1" applyFont="1" applyFill="1" applyBorder="1" applyAlignment="1">
      <alignment horizontal="right" vertical="center" indent="1"/>
    </xf>
    <xf numFmtId="0" fontId="3" fillId="0" borderId="0" xfId="0" applyFont="1" applyBorder="1" applyAlignment="1">
      <alignment horizontal="left" wrapText="1" indent="1"/>
    </xf>
    <xf numFmtId="166" fontId="3" fillId="0" borderId="0" xfId="1" applyNumberFormat="1" applyFont="1" applyFill="1" applyAlignment="1">
      <alignment vertical="center"/>
    </xf>
    <xf numFmtId="0" fontId="8" fillId="0" borderId="0" xfId="0" applyFont="1" applyAlignment="1">
      <alignment vertical="center"/>
    </xf>
    <xf numFmtId="0" fontId="7" fillId="0" borderId="0" xfId="0" applyFont="1" applyAlignment="1">
      <alignment horizontal="left" vertical="center" indent="1"/>
    </xf>
    <xf numFmtId="0" fontId="3" fillId="0" borderId="0" xfId="0" applyFont="1" applyAlignment="1">
      <alignment horizontal="left" vertical="center" indent="1"/>
    </xf>
    <xf numFmtId="0" fontId="8" fillId="0" borderId="3" xfId="0" applyFont="1" applyBorder="1" applyAlignment="1">
      <alignment vertical="center"/>
    </xf>
    <xf numFmtId="3" fontId="8" fillId="0" borderId="3" xfId="0" applyNumberFormat="1" applyFont="1" applyBorder="1" applyAlignment="1">
      <alignment horizontal="right" vertical="center"/>
    </xf>
    <xf numFmtId="0" fontId="7" fillId="0" borderId="0" xfId="0" applyFont="1" applyAlignment="1">
      <alignment horizontal="left" vertical="center" wrapText="1" indent="2"/>
    </xf>
    <xf numFmtId="0" fontId="24" fillId="0" borderId="0" xfId="39" applyFont="1"/>
    <xf numFmtId="0" fontId="25" fillId="0" borderId="0" xfId="0" applyFont="1"/>
    <xf numFmtId="0" fontId="23" fillId="0" borderId="0" xfId="39" applyAlignment="1">
      <alignment horizontal="left" indent="1"/>
    </xf>
    <xf numFmtId="0" fontId="23" fillId="0" borderId="0" xfId="39" quotePrefix="1" applyAlignment="1">
      <alignment horizontal="left" indent="1"/>
    </xf>
    <xf numFmtId="0" fontId="26" fillId="0" borderId="0" xfId="0" applyFont="1"/>
    <xf numFmtId="169" fontId="7" fillId="0" borderId="0" xfId="0" applyNumberFormat="1" applyFont="1" applyAlignment="1">
      <alignment vertical="center"/>
    </xf>
    <xf numFmtId="0" fontId="4" fillId="0" borderId="0" xfId="0" applyFont="1" applyAlignment="1">
      <alignment horizontal="right"/>
    </xf>
    <xf numFmtId="169" fontId="8" fillId="0" borderId="2" xfId="0" applyNumberFormat="1" applyFont="1" applyBorder="1" applyAlignment="1">
      <alignment horizontal="right" vertical="center"/>
    </xf>
    <xf numFmtId="3" fontId="8" fillId="0" borderId="2" xfId="0" applyNumberFormat="1" applyFont="1" applyBorder="1" applyAlignment="1">
      <alignment horizontal="right" vertical="center"/>
    </xf>
    <xf numFmtId="169" fontId="7" fillId="19" borderId="0" xfId="0" applyNumberFormat="1" applyFont="1" applyFill="1" applyAlignment="1">
      <alignment horizontal="right" vertical="center"/>
    </xf>
    <xf numFmtId="0" fontId="27" fillId="20" borderId="0" xfId="0" applyFont="1" applyFill="1" applyAlignment="1">
      <alignment wrapText="1"/>
    </xf>
    <xf numFmtId="0" fontId="27" fillId="20" borderId="0" xfId="0" applyFont="1" applyFill="1" applyAlignment="1">
      <alignment horizontal="right" vertical="center"/>
    </xf>
    <xf numFmtId="0" fontId="27" fillId="20" borderId="0" xfId="0" applyFont="1" applyFill="1" applyAlignment="1">
      <alignment horizontal="right"/>
    </xf>
    <xf numFmtId="0" fontId="27" fillId="20" borderId="0" xfId="0" applyFont="1" applyFill="1" applyAlignment="1"/>
    <xf numFmtId="169" fontId="8" fillId="19" borderId="2" xfId="0" applyNumberFormat="1" applyFont="1" applyFill="1" applyBorder="1" applyAlignment="1">
      <alignment horizontal="right" vertical="center"/>
    </xf>
    <xf numFmtId="169" fontId="3" fillId="19" borderId="0" xfId="0" applyNumberFormat="1" applyFont="1" applyFill="1" applyAlignment="1">
      <alignment vertical="center" wrapText="1"/>
    </xf>
    <xf numFmtId="169" fontId="7" fillId="19" borderId="3" xfId="0" applyNumberFormat="1" applyFont="1" applyFill="1" applyBorder="1" applyAlignment="1">
      <alignment horizontal="right" vertical="center"/>
    </xf>
    <xf numFmtId="0" fontId="8" fillId="21" borderId="0" xfId="0" applyFont="1" applyFill="1" applyAlignment="1">
      <alignment vertical="center" wrapText="1"/>
    </xf>
    <xf numFmtId="169" fontId="8" fillId="21" borderId="0" xfId="0" applyNumberFormat="1" applyFont="1" applyFill="1" applyAlignment="1">
      <alignment vertical="center" wrapText="1"/>
    </xf>
    <xf numFmtId="169" fontId="3" fillId="21" borderId="0" xfId="0" applyNumberFormat="1" applyFont="1" applyFill="1" applyAlignment="1">
      <alignment vertical="center"/>
    </xf>
    <xf numFmtId="0" fontId="8" fillId="21" borderId="0" xfId="0" applyFont="1" applyFill="1" applyAlignment="1">
      <alignment vertical="center"/>
    </xf>
    <xf numFmtId="169" fontId="7" fillId="21" borderId="0" xfId="0" applyNumberFormat="1" applyFont="1" applyFill="1" applyAlignment="1">
      <alignment horizontal="right" vertical="center"/>
    </xf>
    <xf numFmtId="3" fontId="8" fillId="19" borderId="2" xfId="0" applyNumberFormat="1" applyFont="1" applyFill="1" applyBorder="1" applyAlignment="1">
      <alignment horizontal="right" vertical="center"/>
    </xf>
    <xf numFmtId="169" fontId="7" fillId="19" borderId="0" xfId="0" applyNumberFormat="1" applyFont="1" applyFill="1" applyAlignment="1">
      <alignment vertical="center"/>
    </xf>
    <xf numFmtId="3" fontId="8" fillId="19" borderId="3" xfId="0" applyNumberFormat="1" applyFont="1" applyFill="1" applyBorder="1" applyAlignment="1">
      <alignment horizontal="right" vertical="center"/>
    </xf>
    <xf numFmtId="0" fontId="8" fillId="0" borderId="0" xfId="0" applyFont="1" applyFill="1" applyAlignment="1">
      <alignment vertical="center" wrapText="1"/>
    </xf>
    <xf numFmtId="164" fontId="3" fillId="0" borderId="0" xfId="0" applyNumberFormat="1" applyFont="1" applyBorder="1" applyAlignment="1">
      <alignment vertical="center"/>
    </xf>
    <xf numFmtId="164" fontId="5" fillId="0" borderId="0" xfId="2" applyNumberFormat="1" applyFont="1" applyFill="1" applyBorder="1" applyAlignment="1">
      <alignment horizontal="right" vertical="center" indent="1"/>
    </xf>
    <xf numFmtId="164" fontId="5" fillId="19" borderId="0" xfId="2" applyNumberFormat="1" applyFont="1" applyFill="1" applyBorder="1" applyAlignment="1">
      <alignment horizontal="right" vertical="center" indent="1"/>
    </xf>
    <xf numFmtId="167" fontId="3" fillId="0" borderId="0" xfId="0" applyNumberFormat="1" applyFont="1" applyBorder="1" applyAlignment="1">
      <alignment vertical="center"/>
    </xf>
    <xf numFmtId="0" fontId="4" fillId="21" borderId="1" xfId="0" applyFont="1" applyFill="1" applyBorder="1" applyAlignment="1">
      <alignment wrapText="1"/>
    </xf>
    <xf numFmtId="0" fontId="3" fillId="21" borderId="1" xfId="0" applyFont="1" applyFill="1" applyBorder="1" applyAlignment="1">
      <alignment vertical="center"/>
    </xf>
    <xf numFmtId="169" fontId="3" fillId="0" borderId="0" xfId="0" applyNumberFormat="1" applyFont="1" applyAlignment="1">
      <alignment horizontal="right" vertical="center" wrapText="1"/>
    </xf>
    <xf numFmtId="0" fontId="8" fillId="0" borderId="2" xfId="0" applyFont="1" applyBorder="1" applyAlignment="1">
      <alignment vertical="center" wrapText="1"/>
    </xf>
    <xf numFmtId="169" fontId="7" fillId="21" borderId="0" xfId="0" applyNumberFormat="1" applyFont="1" applyFill="1" applyAlignment="1">
      <alignment vertical="center"/>
    </xf>
    <xf numFmtId="169" fontId="3" fillId="21" borderId="0" xfId="0" applyNumberFormat="1" applyFont="1" applyFill="1" applyAlignment="1">
      <alignment horizontal="right" vertical="center"/>
    </xf>
    <xf numFmtId="0" fontId="8" fillId="0" borderId="10" xfId="0" applyFont="1" applyBorder="1" applyAlignment="1">
      <alignment vertical="center" wrapText="1"/>
    </xf>
    <xf numFmtId="169" fontId="8" fillId="0" borderId="10" xfId="0" applyNumberFormat="1" applyFont="1" applyBorder="1" applyAlignment="1">
      <alignment horizontal="right" vertical="center"/>
    </xf>
    <xf numFmtId="0" fontId="8" fillId="0" borderId="11" xfId="0" applyFont="1" applyBorder="1" applyAlignment="1">
      <alignment vertical="center" wrapText="1"/>
    </xf>
    <xf numFmtId="169" fontId="8" fillId="0" borderId="11" xfId="0" applyNumberFormat="1" applyFont="1" applyBorder="1" applyAlignment="1">
      <alignment horizontal="right" vertical="center"/>
    </xf>
    <xf numFmtId="0" fontId="23" fillId="0" borderId="0" xfId="39" quotePrefix="1" applyFill="1" applyAlignment="1">
      <alignment horizontal="left" indent="1"/>
    </xf>
    <xf numFmtId="164" fontId="3" fillId="0" borderId="0" xfId="0" applyNumberFormat="1" applyFont="1"/>
    <xf numFmtId="164" fontId="6" fillId="0" borderId="0" xfId="0" applyNumberFormat="1" applyFont="1"/>
    <xf numFmtId="164" fontId="3" fillId="0" borderId="0" xfId="1" applyNumberFormat="1" applyFont="1" applyFill="1" applyAlignment="1">
      <alignment vertical="center"/>
    </xf>
    <xf numFmtId="164" fontId="4" fillId="19" borderId="0" xfId="1" applyNumberFormat="1" applyFont="1" applyFill="1" applyAlignment="1">
      <alignment vertical="center"/>
    </xf>
    <xf numFmtId="164" fontId="3" fillId="0" borderId="0" xfId="0" applyNumberFormat="1" applyFont="1" applyAlignment="1">
      <alignment vertical="center"/>
    </xf>
    <xf numFmtId="164" fontId="3" fillId="0" borderId="1" xfId="1" applyNumberFormat="1" applyFont="1" applyFill="1" applyBorder="1" applyAlignment="1">
      <alignment vertical="center"/>
    </xf>
    <xf numFmtId="164" fontId="4" fillId="19" borderId="1" xfId="1" applyNumberFormat="1" applyFont="1" applyFill="1" applyBorder="1" applyAlignment="1">
      <alignment vertical="center"/>
    </xf>
    <xf numFmtId="164" fontId="4" fillId="0" borderId="0" xfId="0" applyNumberFormat="1" applyFont="1" applyFill="1" applyAlignment="1">
      <alignment vertical="center"/>
    </xf>
    <xf numFmtId="164" fontId="4" fillId="19" borderId="0" xfId="0" applyNumberFormat="1" applyFont="1" applyFill="1" applyAlignment="1">
      <alignment vertical="center"/>
    </xf>
    <xf numFmtId="164" fontId="3" fillId="0" borderId="0" xfId="1" applyNumberFormat="1" applyFont="1" applyFill="1" applyBorder="1" applyAlignment="1">
      <alignment vertical="center"/>
    </xf>
    <xf numFmtId="164" fontId="4" fillId="19" borderId="0" xfId="1" applyNumberFormat="1" applyFont="1" applyFill="1" applyBorder="1" applyAlignment="1">
      <alignment vertical="center"/>
    </xf>
    <xf numFmtId="164" fontId="4" fillId="0" borderId="2" xfId="1" applyNumberFormat="1" applyFont="1" applyFill="1" applyBorder="1" applyAlignment="1">
      <alignment vertical="center"/>
    </xf>
    <xf numFmtId="164" fontId="4" fillId="19" borderId="2" xfId="1" applyNumberFormat="1" applyFont="1" applyFill="1" applyBorder="1" applyAlignment="1">
      <alignment vertical="center"/>
    </xf>
    <xf numFmtId="164" fontId="3" fillId="0" borderId="0" xfId="0" applyNumberFormat="1" applyFont="1" applyBorder="1" applyAlignment="1">
      <alignment vertical="center"/>
    </xf>
    <xf numFmtId="164" fontId="4" fillId="0" borderId="0" xfId="1" applyNumberFormat="1" applyFont="1" applyFill="1" applyBorder="1" applyAlignment="1">
      <alignment vertical="center"/>
    </xf>
    <xf numFmtId="164" fontId="3" fillId="0" borderId="0" xfId="0" applyNumberFormat="1" applyFont="1" applyFill="1" applyAlignment="1">
      <alignment vertical="center"/>
    </xf>
    <xf numFmtId="164" fontId="3" fillId="19" borderId="0" xfId="0" applyNumberFormat="1" applyFont="1" applyFill="1" applyAlignment="1">
      <alignment vertical="center"/>
    </xf>
    <xf numFmtId="164" fontId="4" fillId="0" borderId="2" xfId="1" applyNumberFormat="1" applyFont="1" applyFill="1" applyBorder="1" applyAlignment="1">
      <alignment horizontal="right" vertical="center"/>
    </xf>
    <xf numFmtId="164" fontId="4" fillId="0" borderId="0" xfId="1" applyNumberFormat="1" applyFont="1" applyFill="1" applyAlignment="1">
      <alignment vertical="center"/>
    </xf>
    <xf numFmtId="164" fontId="4" fillId="0" borderId="1" xfId="1" applyNumberFormat="1" applyFont="1" applyFill="1" applyBorder="1" applyAlignment="1">
      <alignment vertical="center"/>
    </xf>
    <xf numFmtId="164" fontId="8" fillId="0" borderId="3" xfId="0" applyNumberFormat="1" applyFont="1" applyBorder="1" applyAlignment="1">
      <alignment horizontal="center" vertical="center"/>
    </xf>
    <xf numFmtId="164" fontId="8" fillId="19" borderId="3" xfId="0" applyNumberFormat="1" applyFont="1" applyFill="1" applyBorder="1" applyAlignment="1">
      <alignment horizontal="center" vertical="center"/>
    </xf>
    <xf numFmtId="164" fontId="3" fillId="0" borderId="0" xfId="0" applyNumberFormat="1" applyFont="1" applyAlignment="1">
      <alignment horizontal="center" vertical="center"/>
    </xf>
    <xf numFmtId="0" fontId="7" fillId="0" borderId="0" xfId="0" applyFont="1" applyFill="1" applyAlignment="1">
      <alignment horizontal="left" vertical="center" wrapText="1" indent="2"/>
    </xf>
    <xf numFmtId="169" fontId="7" fillId="0" borderId="0" xfId="0" applyNumberFormat="1" applyFont="1" applyFill="1" applyAlignment="1">
      <alignment horizontal="right" vertical="center"/>
    </xf>
    <xf numFmtId="0" fontId="3" fillId="0" borderId="0" xfId="0" applyFont="1" applyFill="1"/>
    <xf numFmtId="0" fontId="7" fillId="0" borderId="0" xfId="0" applyFont="1" applyFill="1" applyAlignment="1">
      <alignment horizontal="left" vertical="center" wrapText="1" indent="1"/>
    </xf>
    <xf numFmtId="169" fontId="8" fillId="22" borderId="10" xfId="0" applyNumberFormat="1" applyFont="1" applyFill="1" applyBorder="1" applyAlignment="1">
      <alignment horizontal="right" vertical="center"/>
    </xf>
    <xf numFmtId="0" fontId="8" fillId="22" borderId="10" xfId="0" applyFont="1" applyFill="1" applyBorder="1" applyAlignment="1">
      <alignment vertical="center" wrapText="1"/>
    </xf>
    <xf numFmtId="169" fontId="3" fillId="0" borderId="0" xfId="0" applyNumberFormat="1" applyFont="1" applyFill="1" applyAlignment="1">
      <alignment horizontal="right" vertical="center" wrapText="1"/>
    </xf>
    <xf numFmtId="169" fontId="3" fillId="19" borderId="0" xfId="0" applyNumberFormat="1" applyFont="1" applyFill="1" applyAlignment="1">
      <alignment horizontal="right" vertical="center" wrapText="1"/>
    </xf>
    <xf numFmtId="169" fontId="8" fillId="19" borderId="10" xfId="0" applyNumberFormat="1" applyFont="1" applyFill="1" applyBorder="1" applyAlignment="1">
      <alignment horizontal="right" vertical="center"/>
    </xf>
    <xf numFmtId="169" fontId="8" fillId="19" borderId="11" xfId="0" applyNumberFormat="1" applyFont="1" applyFill="1" applyBorder="1" applyAlignment="1">
      <alignment horizontal="right" vertical="center"/>
    </xf>
    <xf numFmtId="170" fontId="3" fillId="0" borderId="0" xfId="0" applyNumberFormat="1" applyFont="1"/>
    <xf numFmtId="170" fontId="3" fillId="0" borderId="0" xfId="0" applyNumberFormat="1" applyFont="1" applyAlignment="1">
      <alignment vertical="center"/>
    </xf>
    <xf numFmtId="164" fontId="22" fillId="0" borderId="0" xfId="0" applyNumberFormat="1" applyFont="1" applyAlignment="1">
      <alignment vertical="center"/>
    </xf>
    <xf numFmtId="164" fontId="22" fillId="0" borderId="0" xfId="0" applyNumberFormat="1" applyFont="1"/>
    <xf numFmtId="164" fontId="22" fillId="19" borderId="0" xfId="0" applyNumberFormat="1" applyFont="1" applyFill="1"/>
    <xf numFmtId="164" fontId="3" fillId="0" borderId="0" xfId="0" applyNumberFormat="1" applyFont="1" applyAlignment="1">
      <alignment wrapText="1"/>
    </xf>
    <xf numFmtId="164" fontId="4" fillId="0" borderId="2" xfId="0" applyNumberFormat="1" applyFont="1" applyBorder="1" applyAlignment="1">
      <alignment vertical="center"/>
    </xf>
    <xf numFmtId="164" fontId="4" fillId="0" borderId="2" xfId="0" applyNumberFormat="1" applyFont="1" applyBorder="1"/>
    <xf numFmtId="164" fontId="4" fillId="19" borderId="2" xfId="0" applyNumberFormat="1" applyFont="1" applyFill="1" applyBorder="1"/>
    <xf numFmtId="164" fontId="22" fillId="0" borderId="0" xfId="0" applyNumberFormat="1" applyFont="1" applyFill="1"/>
    <xf numFmtId="164" fontId="4" fillId="0" borderId="2" xfId="0" applyNumberFormat="1" applyFont="1" applyFill="1" applyBorder="1"/>
    <xf numFmtId="164" fontId="3" fillId="0" borderId="0" xfId="0" applyNumberFormat="1" applyFont="1" applyFill="1"/>
    <xf numFmtId="164" fontId="3" fillId="19" borderId="0" xfId="0" applyNumberFormat="1" applyFont="1" applyFill="1"/>
    <xf numFmtId="164" fontId="4" fillId="0" borderId="2" xfId="0" applyNumberFormat="1" applyFont="1" applyFill="1" applyBorder="1" applyAlignment="1">
      <alignment vertical="center"/>
    </xf>
    <xf numFmtId="167" fontId="3" fillId="0" borderId="0" xfId="0" applyNumberFormat="1" applyFont="1"/>
    <xf numFmtId="167" fontId="6" fillId="0" borderId="0" xfId="0" applyNumberFormat="1" applyFont="1" applyFill="1" applyAlignment="1">
      <alignment vertical="center"/>
    </xf>
    <xf numFmtId="167" fontId="6" fillId="0" borderId="0" xfId="0" applyNumberFormat="1" applyFont="1" applyFill="1"/>
    <xf numFmtId="0" fontId="3" fillId="0" borderId="0" xfId="0" applyFont="1" applyFill="1" applyAlignment="1">
      <alignment vertical="center"/>
    </xf>
    <xf numFmtId="167" fontId="9" fillId="0" borderId="3" xfId="0" applyNumberFormat="1" applyFont="1" applyFill="1" applyBorder="1" applyAlignment="1">
      <alignment horizontal="right" vertical="center"/>
    </xf>
    <xf numFmtId="164" fontId="4" fillId="19" borderId="2" xfId="0" applyNumberFormat="1" applyFont="1" applyFill="1" applyBorder="1" applyAlignment="1">
      <alignment vertical="center"/>
    </xf>
    <xf numFmtId="0" fontId="27" fillId="20" borderId="0" xfId="0" applyFont="1" applyFill="1" applyAlignment="1">
      <alignment vertical="center" wrapText="1"/>
    </xf>
    <xf numFmtId="0" fontId="27" fillId="20" borderId="0" xfId="0" applyFont="1" applyFill="1" applyAlignment="1">
      <alignment horizontal="center" vertical="center"/>
    </xf>
    <xf numFmtId="0" fontId="4" fillId="0" borderId="0" xfId="0" applyFont="1" applyAlignment="1">
      <alignment horizontal="center" vertical="center"/>
    </xf>
    <xf numFmtId="3" fontId="8" fillId="0" borderId="2"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14" fontId="27" fillId="20" borderId="0" xfId="0" applyNumberFormat="1" applyFont="1" applyFill="1" applyAlignment="1"/>
    <xf numFmtId="14" fontId="3" fillId="0" borderId="0" xfId="0" applyNumberFormat="1" applyFont="1"/>
  </cellXfs>
  <cellStyles count="41">
    <cellStyle name="Comma" xfId="1" builtinId="3"/>
    <cellStyle name="Hyperlink" xfId="39" builtinId="8"/>
    <cellStyle name="Normal" xfId="0" builtinId="0"/>
    <cellStyle name="Normal 2" xfId="40" xr:uid="{00000000-0005-0000-0000-000003000000}"/>
    <cellStyle name="Percent" xfId="2" builtinId="5"/>
    <cellStyle name="SAPBorder" xfId="21" xr:uid="{00000000-0005-0000-0000-000005000000}"/>
    <cellStyle name="SAPDataCell" xfId="4" xr:uid="{00000000-0005-0000-0000-000006000000}"/>
    <cellStyle name="SAPDataTotalCell" xfId="5" xr:uid="{00000000-0005-0000-0000-000007000000}"/>
    <cellStyle name="SAPDimensionCell" xfId="3" xr:uid="{00000000-0005-0000-0000-000008000000}"/>
    <cellStyle name="SAPEditableDataCell" xfId="6" xr:uid="{00000000-0005-0000-0000-000009000000}"/>
    <cellStyle name="SAPEditableDataTotalCell" xfId="9" xr:uid="{00000000-0005-0000-0000-00000A000000}"/>
    <cellStyle name="SAPEmphasized" xfId="29" xr:uid="{00000000-0005-0000-0000-00000B000000}"/>
    <cellStyle name="SAPEmphasizedEditableDataCell" xfId="31" xr:uid="{00000000-0005-0000-0000-00000C000000}"/>
    <cellStyle name="SAPEmphasizedEditableDataTotalCell" xfId="32" xr:uid="{00000000-0005-0000-0000-00000D000000}"/>
    <cellStyle name="SAPEmphasizedLockedDataCell" xfId="35" xr:uid="{00000000-0005-0000-0000-00000E000000}"/>
    <cellStyle name="SAPEmphasizedLockedDataTotalCell" xfId="36" xr:uid="{00000000-0005-0000-0000-00000F000000}"/>
    <cellStyle name="SAPEmphasizedReadonlyDataCell" xfId="33" xr:uid="{00000000-0005-0000-0000-000010000000}"/>
    <cellStyle name="SAPEmphasizedReadonlyDataTotalCell" xfId="34" xr:uid="{00000000-0005-0000-0000-000011000000}"/>
    <cellStyle name="SAPEmphasizedTotal" xfId="30" xr:uid="{00000000-0005-0000-0000-000012000000}"/>
    <cellStyle name="SAPExceptionLevel1" xfId="12" xr:uid="{00000000-0005-0000-0000-000013000000}"/>
    <cellStyle name="SAPExceptionLevel2" xfId="13" xr:uid="{00000000-0005-0000-0000-000014000000}"/>
    <cellStyle name="SAPExceptionLevel3" xfId="14" xr:uid="{00000000-0005-0000-0000-000015000000}"/>
    <cellStyle name="SAPExceptionLevel4" xfId="15" xr:uid="{00000000-0005-0000-0000-000016000000}"/>
    <cellStyle name="SAPExceptionLevel5" xfId="16" xr:uid="{00000000-0005-0000-0000-000017000000}"/>
    <cellStyle name="SAPExceptionLevel6" xfId="17" xr:uid="{00000000-0005-0000-0000-000018000000}"/>
    <cellStyle name="SAPExceptionLevel7" xfId="18" xr:uid="{00000000-0005-0000-0000-000019000000}"/>
    <cellStyle name="SAPExceptionLevel8" xfId="19" xr:uid="{00000000-0005-0000-0000-00001A000000}"/>
    <cellStyle name="SAPExceptionLevel9" xfId="20" xr:uid="{00000000-0005-0000-0000-00001B000000}"/>
    <cellStyle name="SAPFormula" xfId="38" xr:uid="{00000000-0005-0000-0000-00001C000000}"/>
    <cellStyle name="SAPHierarchyCell0" xfId="24" xr:uid="{00000000-0005-0000-0000-00001D000000}"/>
    <cellStyle name="SAPHierarchyCell1" xfId="25" xr:uid="{00000000-0005-0000-0000-00001E000000}"/>
    <cellStyle name="SAPHierarchyCell2" xfId="26" xr:uid="{00000000-0005-0000-0000-00001F000000}"/>
    <cellStyle name="SAPHierarchyCell3" xfId="27" xr:uid="{00000000-0005-0000-0000-000020000000}"/>
    <cellStyle name="SAPHierarchyCell4" xfId="28" xr:uid="{00000000-0005-0000-0000-000021000000}"/>
    <cellStyle name="SAPLockedDataCell" xfId="8" xr:uid="{00000000-0005-0000-0000-000022000000}"/>
    <cellStyle name="SAPLockedDataTotalCell" xfId="11" xr:uid="{00000000-0005-0000-0000-000023000000}"/>
    <cellStyle name="SAPMemberCell" xfId="22" xr:uid="{00000000-0005-0000-0000-000024000000}"/>
    <cellStyle name="SAPMemberTotalCell" xfId="23" xr:uid="{00000000-0005-0000-0000-000025000000}"/>
    <cellStyle name="SAPMessageText" xfId="37" xr:uid="{00000000-0005-0000-0000-000026000000}"/>
    <cellStyle name="SAPReadonlyDataCell" xfId="7" xr:uid="{00000000-0005-0000-0000-000027000000}"/>
    <cellStyle name="SAPReadonlyDataTotalCell" xfId="10"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606425</xdr:colOff>
      <xdr:row>2</xdr:row>
      <xdr:rowOff>0</xdr:rowOff>
    </xdr:from>
    <xdr:to>
      <xdr:col>11</xdr:col>
      <xdr:colOff>283483</xdr:colOff>
      <xdr:row>29</xdr:row>
      <xdr:rowOff>153760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6425" y="374650"/>
          <a:ext cx="6382658" cy="521153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Presentation of Aggregate Segment Financial Information</a:t>
          </a:r>
        </a:p>
        <a:p>
          <a:endParaRPr lang="en-GB" sz="1100"/>
        </a:p>
        <a:p>
          <a:r>
            <a:rPr lang="en-GB" sz="1100">
              <a:solidFill>
                <a:schemeClr val="dk1"/>
              </a:solidFill>
              <a:effectLst/>
              <a:latin typeface="+mn-lt"/>
              <a:ea typeface="+mn-ea"/>
              <a:cs typeface="+mn-cs"/>
            </a:rPr>
            <a:t>Mail.ru Group (</a:t>
          </a:r>
          <a:r>
            <a:rPr lang="en-GB" sz="1100" baseline="0">
              <a:solidFill>
                <a:schemeClr val="dk1"/>
              </a:solidFill>
              <a:effectLst/>
              <a:latin typeface="+mn-lt"/>
              <a:ea typeface="+mn-ea"/>
              <a:cs typeface="+mn-cs"/>
            </a:rPr>
            <a:t>"the Group"</a:t>
          </a:r>
          <a:r>
            <a:rPr lang="en-US" sz="1100" baseline="0">
              <a:solidFill>
                <a:schemeClr val="dk1"/>
              </a:solidFill>
              <a:effectLst/>
              <a:latin typeface="+mn-lt"/>
              <a:ea typeface="+mn-ea"/>
              <a:cs typeface="+mn-cs"/>
            </a:rPr>
            <a:t> or "VK"</a:t>
          </a:r>
          <a:r>
            <a:rPr lang="en-GB"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aggregate segment financial information is derived from the financial information used by management to manage the Group's business by aggregating the segment financial data of the Group's operating segments and eliminating inter-segment revenues and expenses. Group aggregate segment financial information differs significantly from the financial information presented on the face of the Group's Interim Condensed Consolidated Financial stattements in accordance with IFRS. In particular:</a:t>
          </a:r>
        </a:p>
        <a:p>
          <a:endParaRPr lang="en-GB" sz="1100"/>
        </a:p>
        <a:p>
          <a:r>
            <a:rPr lang="en-GB" sz="1100"/>
            <a:t>- </a:t>
          </a:r>
          <a:r>
            <a:rPr lang="en-US" sz="1100" b="0" i="0">
              <a:solidFill>
                <a:schemeClr val="dk1"/>
              </a:solidFill>
              <a:effectLst/>
              <a:latin typeface="+mn-lt"/>
              <a:ea typeface="+mn-ea"/>
              <a:cs typeface="+mn-cs"/>
            </a:rPr>
            <a:t>The Group's segment financial information excludes certain IFRS adjustments which are not analyzed by management in assessing the core operating performance of the business. Such adjustments affect such major areas as revenue recognition, share-based payment transactions, disposal of and impairment of investments, business combinations, fair value adjustments, amortization and impairment thereof, net foreign exchange gains and losses, share in financial results of associates, as well as irregular non-recurring items that occur from time to time and are evaluated for adjustment as and when they occur. The tax effect of these adjustments is also excluded from segment reporting.</a:t>
          </a:r>
        </a:p>
        <a:p>
          <a:endParaRPr lang="en-GB" sz="1100"/>
        </a:p>
        <a:p>
          <a:r>
            <a:rPr lang="en-GB" sz="1100"/>
            <a:t>- </a:t>
          </a:r>
          <a:r>
            <a:rPr lang="en-US" sz="1100" b="0" i="0">
              <a:solidFill>
                <a:schemeClr val="dk1"/>
              </a:solidFill>
              <a:effectLst/>
              <a:latin typeface="+mn-lt"/>
              <a:ea typeface="+mn-ea"/>
              <a:cs typeface="+mn-cs"/>
            </a:rPr>
            <a:t>Segment revenues do not reflect certain other adjustments required when presenting consolidated revenues under IFRS. For example, segment revenue excludes barter revenues and adjustments to defer online gaming, online education and social network revenues under IFRS.</a:t>
          </a:r>
        </a:p>
        <a:p>
          <a:endParaRPr lang="en-GB" sz="1100" baseline="0"/>
        </a:p>
        <a:p>
          <a:r>
            <a:rPr lang="en-GB" sz="1100" baseline="0"/>
            <a:t>Please note that the presented new segmental breakdown is provided on ex pro-forma basis for like-for-like comparison purposes given the removal of pro-forma accounting policy from the management accounts starting from Q1 2021 reporting. </a:t>
          </a:r>
          <a:r>
            <a:rPr lang="ru-RU" sz="1100" b="0" i="0" baseline="0">
              <a:solidFill>
                <a:schemeClr val="dk1"/>
              </a:solidFill>
              <a:effectLst/>
              <a:latin typeface="+mn-lt"/>
              <a:ea typeface="+mn-ea"/>
              <a:cs typeface="+mn-cs"/>
            </a:rPr>
            <a:t>С</a:t>
          </a:r>
          <a:r>
            <a:rPr lang="en-US" sz="1100" b="0" i="0" baseline="0">
              <a:solidFill>
                <a:schemeClr val="dk1"/>
              </a:solidFill>
              <a:effectLst/>
              <a:latin typeface="+mn-lt"/>
              <a:ea typeface="+mn-ea"/>
              <a:cs typeface="+mn-cs"/>
            </a:rPr>
            <a:t>onsolidation scope is determined in accordance with IFRS</a:t>
          </a:r>
          <a:r>
            <a:rPr lang="en-US" sz="1100">
              <a:solidFill>
                <a:schemeClr val="dk1"/>
              </a:solidFill>
              <a:effectLst/>
              <a:latin typeface="+mn-lt"/>
              <a:ea typeface="+mn-ea"/>
              <a:cs typeface="+mn-cs"/>
            </a:rPr>
            <a:t>:</a:t>
          </a:r>
          <a:endParaRPr lang="ru-RU">
            <a:effectLst/>
          </a:endParaRPr>
        </a:p>
        <a:p>
          <a:r>
            <a:rPr lang="en-US" sz="1100">
              <a:solidFill>
                <a:schemeClr val="dk1"/>
              </a:solidFill>
              <a:effectLst/>
              <a:latin typeface="+mn-lt"/>
              <a:ea typeface="+mn-ea"/>
              <a:cs typeface="+mn-cs"/>
            </a:rPr>
            <a:t>ESforce - The Group</a:t>
          </a:r>
          <a:r>
            <a:rPr lang="en-US" sz="1100" baseline="0">
              <a:solidFill>
                <a:schemeClr val="dk1"/>
              </a:solidFill>
              <a:effectLst/>
              <a:latin typeface="+mn-lt"/>
              <a:ea typeface="+mn-ea"/>
              <a:cs typeface="+mn-cs"/>
            </a:rPr>
            <a:t> revenue and EBITDA include ESforce results in all periods covered in this file. The Group ceased to classify ESforce as assets held for sale and liabilities directly associated with assets held for sale as of December 31, 2020.</a:t>
          </a:r>
          <a:r>
            <a:rPr lang="en-US" sz="1100">
              <a:solidFill>
                <a:schemeClr val="dk1"/>
              </a:solidFill>
              <a:effectLst/>
              <a:latin typeface="+mn-lt"/>
              <a:ea typeface="+mn-ea"/>
              <a:cs typeface="+mn-cs"/>
            </a:rPr>
            <a:t> </a:t>
          </a:r>
          <a:endParaRPr lang="ru-RU">
            <a:effectLst/>
          </a:endParaRPr>
        </a:p>
        <a:p>
          <a:r>
            <a:rPr lang="en-US" sz="1100">
              <a:solidFill>
                <a:schemeClr val="dk1"/>
              </a:solidFill>
              <a:effectLst/>
              <a:latin typeface="+mn-lt"/>
              <a:ea typeface="+mn-ea"/>
              <a:cs typeface="+mn-cs"/>
            </a:rPr>
            <a:t>BeInGame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consolidated since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March 2020</a:t>
          </a:r>
          <a:endParaRPr lang="ru-RU">
            <a:effectLst/>
          </a:endParaRPr>
        </a:p>
        <a:p>
          <a:r>
            <a:rPr lang="en-US" sz="1100">
              <a:solidFill>
                <a:schemeClr val="dk1"/>
              </a:solidFill>
              <a:effectLst/>
              <a:latin typeface="+mn-lt"/>
              <a:ea typeface="+mn-ea"/>
              <a:cs typeface="+mn-cs"/>
            </a:rPr>
            <a:t>Deus Craft - consolidated since October 2020</a:t>
          </a:r>
          <a:endParaRPr lang="ru-RU">
            <a:effectLst/>
          </a:endParaRPr>
        </a:p>
        <a:p>
          <a:r>
            <a:rPr lang="en-US" sz="1100">
              <a:solidFill>
                <a:schemeClr val="dk1"/>
              </a:solidFill>
              <a:effectLst/>
              <a:latin typeface="+mn-lt"/>
              <a:ea typeface="+mn-ea"/>
              <a:cs typeface="+mn-cs"/>
            </a:rPr>
            <a:t>MAPS.ME - deconsolidated since November 2020</a:t>
          </a:r>
          <a:endParaRPr lang="ru-RU">
            <a:effectLst/>
          </a:endParaRPr>
        </a:p>
        <a:p>
          <a:br>
            <a:rPr lang="ru-RU" sz="1100"/>
          </a:b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2"/>
  <sheetViews>
    <sheetView showGridLines="0" tabSelected="1" workbookViewId="0">
      <selection activeCell="B5" sqref="B5"/>
    </sheetView>
  </sheetViews>
  <sheetFormatPr defaultColWidth="8.81640625" defaultRowHeight="12.5" x14ac:dyDescent="0.25"/>
  <cols>
    <col min="1" max="1" width="2.1796875" style="1" customWidth="1"/>
    <col min="2" max="7" width="8.81640625" style="1" customWidth="1"/>
    <col min="8" max="16384" width="8.81640625" style="1"/>
  </cols>
  <sheetData>
    <row r="3" spans="2:2" ht="15.5" x14ac:dyDescent="0.35">
      <c r="B3" s="67" t="s">
        <v>160</v>
      </c>
    </row>
    <row r="4" spans="2:2" ht="13" x14ac:dyDescent="0.3">
      <c r="B4" s="64"/>
    </row>
    <row r="5" spans="2:2" ht="14.5" x14ac:dyDescent="0.35">
      <c r="B5" s="65" t="s">
        <v>200</v>
      </c>
    </row>
    <row r="6" spans="2:2" ht="14.5" x14ac:dyDescent="0.35">
      <c r="B6" s="65" t="s">
        <v>198</v>
      </c>
    </row>
    <row r="7" spans="2:2" ht="14.5" x14ac:dyDescent="0.35">
      <c r="B7" s="65" t="s">
        <v>199</v>
      </c>
    </row>
    <row r="8" spans="2:2" ht="14.5" x14ac:dyDescent="0.35">
      <c r="B8" s="66" t="s">
        <v>161</v>
      </c>
    </row>
    <row r="9" spans="2:2" ht="14.5" x14ac:dyDescent="0.35">
      <c r="B9" s="66" t="s">
        <v>162</v>
      </c>
    </row>
    <row r="10" spans="2:2" ht="14.5" x14ac:dyDescent="0.35">
      <c r="B10" s="103" t="s">
        <v>163</v>
      </c>
    </row>
    <row r="12" spans="2:2" ht="13" x14ac:dyDescent="0.3">
      <c r="B12" s="2"/>
    </row>
  </sheetData>
  <hyperlinks>
    <hyperlink ref="B6" location="'Group Aggregate Segment FinInfo'!A1" display="Group Aggregate Segment Financial Information" xr:uid="{00000000-0004-0000-0000-000000000000}"/>
    <hyperlink ref="B7" location="'Segments Performance'!A1" display="Segments Performance" xr:uid="{00000000-0004-0000-0000-000001000000}"/>
    <hyperlink ref="B8" location="'PnL (IFRS)'!A1" display="'PnL (IFRS)'!A1" xr:uid="{00000000-0004-0000-0000-000002000000}"/>
    <hyperlink ref="B9" location="'BS (IFRS)'!A1" display="'BS (IFRS)'!A1" xr:uid="{00000000-0004-0000-0000-000003000000}"/>
    <hyperlink ref="B10" location="'CF (IFRS)'!A1" display="'CF (IFRS)'!A1" xr:uid="{00000000-0004-0000-0000-000004000000}"/>
    <hyperlink ref="B5" location="Presentation!A1" display="Presentation of Aggregate Segment Financial Information" xr:uid="{00000000-0004-0000-0000-000005000000}"/>
  </hyperlink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RowHeight="14.5" x14ac:dyDescent="0.35"/>
  <sheetData>
    <row r="1" spans="1:1" x14ac:dyDescent="0.35">
      <c r="A1" s="63" t="s">
        <v>164</v>
      </c>
    </row>
  </sheetData>
  <hyperlinks>
    <hyperlink ref="A1" location="Contents!A1" display="Back" xr:uid="{00000000-0004-0000-0100-000000000000}"/>
  </hyperlinks>
  <pageMargins left="0.7" right="0.7" top="0.75" bottom="0.75" header="0.3" footer="0.3"/>
  <customProperties>
    <customPr name="_pios_id" r:id="rId1"/>
  </customProperti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zoomScale="90" zoomScaleNormal="90" workbookViewId="0">
      <pane xSplit="2" ySplit="4" topLeftCell="C5" activePane="bottomRight" state="frozen"/>
      <selection pane="topRight"/>
      <selection pane="bottomLeft"/>
      <selection pane="bottomRight"/>
    </sheetView>
  </sheetViews>
  <sheetFormatPr defaultColWidth="8.81640625" defaultRowHeight="12.5" x14ac:dyDescent="0.25"/>
  <cols>
    <col min="1" max="1" width="2.1796875" style="1" customWidth="1"/>
    <col min="2" max="2" width="40.1796875" style="12" bestFit="1" customWidth="1"/>
    <col min="3" max="3" width="1.81640625" style="1" customWidth="1"/>
    <col min="4" max="4" width="11.453125" style="4" bestFit="1" customWidth="1"/>
    <col min="5" max="7" width="11.453125" style="1" bestFit="1" customWidth="1"/>
    <col min="8" max="8" width="12.453125" style="1" bestFit="1" customWidth="1"/>
    <col min="9" max="9" width="1.81640625" style="1" customWidth="1"/>
    <col min="10" max="12" width="11.453125" style="1" bestFit="1" customWidth="1"/>
    <col min="13" max="16384" width="8.81640625" style="1"/>
  </cols>
  <sheetData>
    <row r="1" spans="1:12" ht="13" x14ac:dyDescent="0.3">
      <c r="A1" s="63" t="s">
        <v>164</v>
      </c>
    </row>
    <row r="4" spans="1:12" s="3" customFormat="1" ht="26" x14ac:dyDescent="0.35">
      <c r="B4" s="157" t="s">
        <v>196</v>
      </c>
      <c r="D4" s="74" t="s">
        <v>1</v>
      </c>
      <c r="E4" s="74" t="s">
        <v>2</v>
      </c>
      <c r="F4" s="74" t="s">
        <v>3</v>
      </c>
      <c r="G4" s="74" t="s">
        <v>4</v>
      </c>
      <c r="H4" s="74" t="s">
        <v>0</v>
      </c>
      <c r="J4" s="74" t="s">
        <v>5</v>
      </c>
      <c r="K4" s="74" t="s">
        <v>168</v>
      </c>
      <c r="L4" s="74" t="s">
        <v>201</v>
      </c>
    </row>
    <row r="5" spans="1:12" ht="13" x14ac:dyDescent="0.25">
      <c r="B5" s="5" t="s">
        <v>33</v>
      </c>
    </row>
    <row r="6" spans="1:12" x14ac:dyDescent="0.25">
      <c r="B6" s="6" t="s">
        <v>18</v>
      </c>
      <c r="D6" s="139">
        <v>8580</v>
      </c>
      <c r="E6" s="140">
        <v>8105</v>
      </c>
      <c r="F6" s="140">
        <v>9540</v>
      </c>
      <c r="G6" s="140">
        <v>12779</v>
      </c>
      <c r="H6" s="141">
        <v>39004</v>
      </c>
      <c r="I6" s="104"/>
      <c r="J6" s="104">
        <v>10471</v>
      </c>
      <c r="K6" s="104">
        <v>11249</v>
      </c>
      <c r="L6" s="148">
        <v>12229</v>
      </c>
    </row>
    <row r="7" spans="1:12" x14ac:dyDescent="0.25">
      <c r="B7" s="6" t="s">
        <v>19</v>
      </c>
      <c r="D7" s="139">
        <v>7019</v>
      </c>
      <c r="E7" s="140">
        <v>10131</v>
      </c>
      <c r="F7" s="140">
        <v>8910</v>
      </c>
      <c r="G7" s="140">
        <v>9802</v>
      </c>
      <c r="H7" s="141">
        <v>35862</v>
      </c>
      <c r="I7" s="104"/>
      <c r="J7" s="104">
        <v>9424</v>
      </c>
      <c r="K7" s="104">
        <v>9523</v>
      </c>
      <c r="L7" s="104">
        <v>8841</v>
      </c>
    </row>
    <row r="8" spans="1:12" x14ac:dyDescent="0.25">
      <c r="B8" s="6" t="s">
        <v>20</v>
      </c>
      <c r="D8" s="139">
        <v>4646</v>
      </c>
      <c r="E8" s="140">
        <v>4550</v>
      </c>
      <c r="F8" s="140">
        <v>4237</v>
      </c>
      <c r="G8" s="140">
        <v>4904</v>
      </c>
      <c r="H8" s="141">
        <v>18337</v>
      </c>
      <c r="I8" s="104"/>
      <c r="J8" s="142">
        <v>4477</v>
      </c>
      <c r="K8" s="104">
        <v>4447</v>
      </c>
      <c r="L8" s="104">
        <v>4479</v>
      </c>
    </row>
    <row r="9" spans="1:12" x14ac:dyDescent="0.25">
      <c r="B9" s="8" t="s">
        <v>195</v>
      </c>
      <c r="D9" s="139">
        <f>1891-1154</f>
        <v>737</v>
      </c>
      <c r="E9" s="140">
        <v>1154</v>
      </c>
      <c r="F9" s="139">
        <v>1630</v>
      </c>
      <c r="G9" s="139">
        <v>2578</v>
      </c>
      <c r="H9" s="141">
        <f>ROUND(SUM(D9:G9),)</f>
        <v>6099</v>
      </c>
      <c r="I9" s="104"/>
      <c r="J9" s="142">
        <f>4319-2167</f>
        <v>2152</v>
      </c>
      <c r="K9" s="104">
        <v>2167</v>
      </c>
      <c r="L9" s="104">
        <v>2546</v>
      </c>
    </row>
    <row r="10" spans="1:12" x14ac:dyDescent="0.25">
      <c r="B10" s="6" t="s">
        <v>34</v>
      </c>
      <c r="D10" s="139">
        <f>2827-1603</f>
        <v>1224</v>
      </c>
      <c r="E10" s="140">
        <v>1603</v>
      </c>
      <c r="F10" s="139">
        <v>1328</v>
      </c>
      <c r="G10" s="139">
        <v>2916</v>
      </c>
      <c r="H10" s="141">
        <f>ROUND(SUM(D10:G10),)</f>
        <v>7071</v>
      </c>
      <c r="I10" s="104"/>
      <c r="J10" s="142">
        <f>3918-2152</f>
        <v>1766</v>
      </c>
      <c r="K10" s="104">
        <v>2605</v>
      </c>
      <c r="L10" s="104">
        <v>2323</v>
      </c>
    </row>
    <row r="11" spans="1:12" ht="13" x14ac:dyDescent="0.3">
      <c r="B11" s="5" t="s">
        <v>21</v>
      </c>
      <c r="D11" s="143">
        <v>22206</v>
      </c>
      <c r="E11" s="144">
        <v>25543</v>
      </c>
      <c r="F11" s="144">
        <v>25645</v>
      </c>
      <c r="G11" s="144">
        <v>32979</v>
      </c>
      <c r="H11" s="145">
        <v>106373</v>
      </c>
      <c r="I11" s="104"/>
      <c r="J11" s="144">
        <v>28290</v>
      </c>
      <c r="K11" s="144">
        <f>SUM(K6:K10)</f>
        <v>29991</v>
      </c>
      <c r="L11" s="144">
        <v>30418</v>
      </c>
    </row>
    <row r="12" spans="1:12" x14ac:dyDescent="0.25">
      <c r="B12" s="7"/>
      <c r="D12" s="138"/>
      <c r="E12" s="137"/>
      <c r="F12" s="137"/>
      <c r="G12" s="137"/>
      <c r="H12" s="137"/>
      <c r="I12" s="137"/>
      <c r="J12" s="137"/>
      <c r="K12" s="137"/>
      <c r="L12" s="137"/>
    </row>
    <row r="13" spans="1:12" ht="13" x14ac:dyDescent="0.25">
      <c r="B13" s="5" t="s">
        <v>22</v>
      </c>
      <c r="D13" s="138"/>
      <c r="E13" s="137"/>
      <c r="F13" s="137"/>
      <c r="G13" s="137"/>
      <c r="H13" s="137"/>
      <c r="I13" s="137"/>
      <c r="J13" s="137"/>
      <c r="K13" s="137"/>
      <c r="L13" s="137"/>
    </row>
    <row r="14" spans="1:12" x14ac:dyDescent="0.25">
      <c r="B14" s="6" t="s">
        <v>23</v>
      </c>
      <c r="D14" s="146">
        <v>5449</v>
      </c>
      <c r="E14" s="146">
        <v>5756</v>
      </c>
      <c r="F14" s="146">
        <v>6068</v>
      </c>
      <c r="G14" s="146">
        <v>7980</v>
      </c>
      <c r="H14" s="141">
        <v>25253</v>
      </c>
      <c r="I14" s="104"/>
      <c r="J14" s="104">
        <v>7659</v>
      </c>
      <c r="K14" s="104">
        <v>7776</v>
      </c>
      <c r="L14" s="104">
        <v>7615</v>
      </c>
    </row>
    <row r="15" spans="1:12" x14ac:dyDescent="0.25">
      <c r="B15" s="6" t="s">
        <v>24</v>
      </c>
      <c r="D15" s="146">
        <v>5926</v>
      </c>
      <c r="E15" s="146">
        <v>6623</v>
      </c>
      <c r="F15" s="146">
        <v>7000</v>
      </c>
      <c r="G15" s="146">
        <v>9448</v>
      </c>
      <c r="H15" s="141">
        <v>28997</v>
      </c>
      <c r="I15" s="104"/>
      <c r="J15" s="104">
        <v>7821</v>
      </c>
      <c r="K15" s="104">
        <v>8630</v>
      </c>
      <c r="L15" s="104">
        <v>7967</v>
      </c>
    </row>
    <row r="16" spans="1:12" x14ac:dyDescent="0.25">
      <c r="B16" s="6" t="s">
        <v>25</v>
      </c>
      <c r="D16" s="146">
        <v>4092</v>
      </c>
      <c r="E16" s="146">
        <v>4289</v>
      </c>
      <c r="F16" s="146">
        <v>4707</v>
      </c>
      <c r="G16" s="146">
        <v>6897</v>
      </c>
      <c r="H16" s="141">
        <v>19985</v>
      </c>
      <c r="I16" s="104"/>
      <c r="J16" s="104">
        <v>5800</v>
      </c>
      <c r="K16" s="104">
        <v>5374</v>
      </c>
      <c r="L16" s="104">
        <v>4654</v>
      </c>
    </row>
    <row r="17" spans="2:13" x14ac:dyDescent="0.25">
      <c r="B17" s="6" t="s">
        <v>26</v>
      </c>
      <c r="D17" s="146">
        <v>167</v>
      </c>
      <c r="E17" s="146">
        <v>198</v>
      </c>
      <c r="F17" s="146">
        <v>202</v>
      </c>
      <c r="G17" s="146">
        <v>210</v>
      </c>
      <c r="H17" s="141">
        <v>777</v>
      </c>
      <c r="I17" s="104"/>
      <c r="J17" s="104">
        <v>203</v>
      </c>
      <c r="K17" s="104">
        <v>207</v>
      </c>
      <c r="L17" s="104">
        <v>225</v>
      </c>
    </row>
    <row r="18" spans="2:13" x14ac:dyDescent="0.25">
      <c r="B18" s="6" t="s">
        <v>27</v>
      </c>
      <c r="D18" s="146">
        <v>173</v>
      </c>
      <c r="E18" s="146">
        <v>218</v>
      </c>
      <c r="F18" s="146">
        <v>236</v>
      </c>
      <c r="G18" s="146">
        <v>333</v>
      </c>
      <c r="H18" s="141">
        <v>960</v>
      </c>
      <c r="I18" s="104"/>
      <c r="J18" s="104">
        <v>335</v>
      </c>
      <c r="K18" s="104">
        <v>385</v>
      </c>
      <c r="L18" s="104">
        <v>318</v>
      </c>
    </row>
    <row r="19" spans="2:13" x14ac:dyDescent="0.25">
      <c r="B19" s="6" t="s">
        <v>28</v>
      </c>
      <c r="D19" s="146">
        <v>783</v>
      </c>
      <c r="E19" s="146">
        <v>1015</v>
      </c>
      <c r="F19" s="146">
        <v>850</v>
      </c>
      <c r="G19" s="146">
        <v>841</v>
      </c>
      <c r="H19" s="141">
        <v>3489</v>
      </c>
      <c r="I19" s="104"/>
      <c r="J19" s="104">
        <v>401</v>
      </c>
      <c r="K19" s="104">
        <v>957</v>
      </c>
      <c r="L19" s="104">
        <v>1213</v>
      </c>
    </row>
    <row r="20" spans="2:13" ht="13" x14ac:dyDescent="0.3">
      <c r="B20" s="5" t="s">
        <v>29</v>
      </c>
      <c r="D20" s="150">
        <v>16590</v>
      </c>
      <c r="E20" s="147">
        <v>18099</v>
      </c>
      <c r="F20" s="147">
        <v>19063</v>
      </c>
      <c r="G20" s="147">
        <v>25709</v>
      </c>
      <c r="H20" s="145">
        <v>79461</v>
      </c>
      <c r="I20" s="104"/>
      <c r="J20" s="144">
        <v>22219</v>
      </c>
      <c r="K20" s="144">
        <v>23329</v>
      </c>
      <c r="L20" s="144">
        <v>21992</v>
      </c>
    </row>
    <row r="21" spans="2:13" ht="13" x14ac:dyDescent="0.3">
      <c r="B21" s="5" t="s">
        <v>35</v>
      </c>
      <c r="D21" s="150">
        <v>5616</v>
      </c>
      <c r="E21" s="147">
        <v>7444</v>
      </c>
      <c r="F21" s="147">
        <v>6582</v>
      </c>
      <c r="G21" s="147">
        <v>7270</v>
      </c>
      <c r="H21" s="145">
        <v>26912</v>
      </c>
      <c r="I21" s="104"/>
      <c r="J21" s="144">
        <v>6071</v>
      </c>
      <c r="K21" s="144">
        <v>6662</v>
      </c>
      <c r="L21" s="144">
        <v>8426</v>
      </c>
    </row>
    <row r="22" spans="2:13" s="13" customFormat="1" ht="13" x14ac:dyDescent="0.3">
      <c r="B22" s="14" t="s">
        <v>30</v>
      </c>
      <c r="D22" s="152">
        <v>0.2529046203728722</v>
      </c>
      <c r="E22" s="153">
        <v>0.29143013741533885</v>
      </c>
      <c r="F22" s="153">
        <v>0.25665821797621369</v>
      </c>
      <c r="G22" s="153">
        <v>0.22044331241092815</v>
      </c>
      <c r="H22" s="16">
        <v>0.25299653107461478</v>
      </c>
      <c r="J22" s="13">
        <v>0.215</v>
      </c>
      <c r="K22" s="13">
        <v>0.222</v>
      </c>
      <c r="L22" s="13">
        <v>0.27700000000000002</v>
      </c>
    </row>
    <row r="23" spans="2:13" x14ac:dyDescent="0.25">
      <c r="B23" s="7"/>
      <c r="D23" s="154"/>
      <c r="E23" s="129"/>
      <c r="F23" s="129"/>
      <c r="G23" s="129"/>
    </row>
    <row r="24" spans="2:13" x14ac:dyDescent="0.25">
      <c r="B24" s="8" t="s">
        <v>36</v>
      </c>
      <c r="D24" s="119">
        <v>2586</v>
      </c>
      <c r="E24" s="148">
        <v>2758</v>
      </c>
      <c r="F24" s="148">
        <v>2779</v>
      </c>
      <c r="G24" s="148">
        <v>3717</v>
      </c>
      <c r="H24" s="149">
        <v>11840</v>
      </c>
      <c r="I24" s="104"/>
      <c r="J24" s="104">
        <v>3424</v>
      </c>
      <c r="K24" s="148">
        <v>3396</v>
      </c>
      <c r="L24" s="148">
        <v>3592</v>
      </c>
    </row>
    <row r="25" spans="2:13" x14ac:dyDescent="0.25">
      <c r="B25" s="8" t="s">
        <v>31</v>
      </c>
      <c r="D25" s="119">
        <v>2260</v>
      </c>
      <c r="E25" s="148">
        <v>2171</v>
      </c>
      <c r="F25" s="148">
        <v>3130</v>
      </c>
      <c r="G25" s="148">
        <v>4362</v>
      </c>
      <c r="H25" s="149">
        <v>11923</v>
      </c>
      <c r="I25" s="104"/>
      <c r="J25" s="104">
        <v>3745</v>
      </c>
      <c r="K25" s="148">
        <v>4417</v>
      </c>
      <c r="L25" s="148">
        <v>5207</v>
      </c>
    </row>
    <row r="26" spans="2:13" x14ac:dyDescent="0.25">
      <c r="B26" s="8" t="s">
        <v>32</v>
      </c>
      <c r="D26" s="148">
        <v>-503</v>
      </c>
      <c r="E26" s="148">
        <v>-495</v>
      </c>
      <c r="F26" s="148">
        <v>-578</v>
      </c>
      <c r="G26" s="148">
        <v>-855</v>
      </c>
      <c r="H26" s="149">
        <v>-2431</v>
      </c>
      <c r="I26" s="104"/>
      <c r="J26" s="104">
        <v>-521</v>
      </c>
      <c r="K26" s="148">
        <v>-479</v>
      </c>
      <c r="L26" s="148">
        <v>-385</v>
      </c>
    </row>
    <row r="27" spans="2:13" ht="13" x14ac:dyDescent="0.3">
      <c r="B27" s="9" t="s">
        <v>37</v>
      </c>
      <c r="D27" s="150">
        <v>267</v>
      </c>
      <c r="E27" s="150">
        <v>2020</v>
      </c>
      <c r="F27" s="150">
        <v>95</v>
      </c>
      <c r="G27" s="150">
        <v>-1664</v>
      </c>
      <c r="H27" s="156">
        <v>718</v>
      </c>
      <c r="I27" s="104"/>
      <c r="J27" s="144">
        <v>-1619</v>
      </c>
      <c r="K27" s="147">
        <v>-1630</v>
      </c>
      <c r="L27" s="147">
        <v>-758</v>
      </c>
    </row>
    <row r="28" spans="2:13" ht="13" x14ac:dyDescent="0.3">
      <c r="B28" s="8" t="s">
        <v>38</v>
      </c>
      <c r="D28" s="150">
        <v>434</v>
      </c>
      <c r="E28" s="147">
        <v>764</v>
      </c>
      <c r="F28" s="147">
        <v>510</v>
      </c>
      <c r="G28" s="147">
        <v>969</v>
      </c>
      <c r="H28" s="145">
        <v>2677</v>
      </c>
      <c r="I28" s="104"/>
      <c r="J28" s="144">
        <v>180</v>
      </c>
      <c r="K28" s="147">
        <v>499</v>
      </c>
      <c r="L28" s="147">
        <v>613</v>
      </c>
    </row>
    <row r="29" spans="2:13" ht="26" x14ac:dyDescent="0.3">
      <c r="B29" s="9" t="s">
        <v>40</v>
      </c>
      <c r="D29" s="147">
        <v>2093</v>
      </c>
      <c r="E29" s="147">
        <v>3427</v>
      </c>
      <c r="F29" s="147">
        <v>2715</v>
      </c>
      <c r="G29" s="147">
        <v>1729</v>
      </c>
      <c r="H29" s="145">
        <v>9964</v>
      </c>
      <c r="I29" s="104"/>
      <c r="J29" s="144">
        <v>1946</v>
      </c>
      <c r="K29" s="147">
        <v>2288</v>
      </c>
      <c r="L29" s="147">
        <v>3836</v>
      </c>
    </row>
    <row r="30" spans="2:13" ht="13" x14ac:dyDescent="0.3">
      <c r="B30" s="10" t="s">
        <v>30</v>
      </c>
      <c r="D30" s="152">
        <v>9.423328185797207E-2</v>
      </c>
      <c r="E30" s="153">
        <v>0.13418095782809053</v>
      </c>
      <c r="F30" s="153">
        <v>0.10586920987624879</v>
      </c>
      <c r="G30" s="153">
        <v>5.2437023226393584E-2</v>
      </c>
      <c r="H30" s="16">
        <v>9.3668822441334093E-2</v>
      </c>
      <c r="J30" s="13">
        <v>6.9000000000000006E-2</v>
      </c>
      <c r="K30" s="153">
        <v>7.5999999999999998E-2</v>
      </c>
      <c r="L30" s="153">
        <v>0.126</v>
      </c>
      <c r="M30" s="151"/>
    </row>
    <row r="31" spans="2:13" ht="13" x14ac:dyDescent="0.25">
      <c r="B31" s="10"/>
      <c r="D31" s="154"/>
      <c r="E31" s="129"/>
      <c r="F31" s="129"/>
      <c r="G31" s="129"/>
      <c r="K31" s="129"/>
      <c r="L31" s="129"/>
    </row>
    <row r="32" spans="2:13" ht="13" x14ac:dyDescent="0.3">
      <c r="B32" s="88" t="s">
        <v>165</v>
      </c>
      <c r="D32" s="147">
        <v>-167</v>
      </c>
      <c r="E32" s="147">
        <v>1256</v>
      </c>
      <c r="F32" s="147">
        <v>-415</v>
      </c>
      <c r="G32" s="147">
        <v>-2633</v>
      </c>
      <c r="H32" s="145">
        <v>-1959</v>
      </c>
      <c r="I32" s="104"/>
      <c r="J32" s="144">
        <v>-1799</v>
      </c>
      <c r="K32" s="147">
        <v>-2129</v>
      </c>
      <c r="L32" s="147">
        <v>-1371</v>
      </c>
    </row>
    <row r="33" spans="2:12" ht="13.5" thickBot="1" x14ac:dyDescent="0.3">
      <c r="B33" s="11" t="s">
        <v>30</v>
      </c>
      <c r="D33" s="155">
        <v>-7.5582497053153621E-3</v>
      </c>
      <c r="E33" s="155">
        <v>4.9213577633682073E-2</v>
      </c>
      <c r="F33" s="155">
        <v>-1.6184887510842832E-2</v>
      </c>
      <c r="G33" s="155">
        <v>-7.9815505516221102E-2</v>
      </c>
      <c r="H33" s="17">
        <v>-1.8412184921078944E-2</v>
      </c>
      <c r="J33" s="15">
        <v>-6.4000000000000001E-2</v>
      </c>
      <c r="K33" s="155">
        <v>-7.0999999999999994E-2</v>
      </c>
      <c r="L33" s="155">
        <v>-4.4999999999999998E-2</v>
      </c>
    </row>
    <row r="34" spans="2:12" x14ac:dyDescent="0.25">
      <c r="D34" s="154"/>
      <c r="E34" s="129"/>
      <c r="F34" s="129"/>
      <c r="G34" s="129"/>
    </row>
  </sheetData>
  <hyperlinks>
    <hyperlink ref="A1" location="Contents!A1" display="Back" xr:uid="{00000000-0004-0000-0200-000000000000}"/>
  </hyperlinks>
  <pageMargins left="0.7" right="0.7" top="0.75" bottom="0.75" header="0.3" footer="0.3"/>
  <pageSetup paperSize="9"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0"/>
  <sheetViews>
    <sheetView showGridLines="0" zoomScale="90" zoomScaleNormal="90" workbookViewId="0">
      <pane xSplit="2" ySplit="4" topLeftCell="G5" activePane="bottomRight" state="frozen"/>
      <selection pane="topRight"/>
      <selection pane="bottomLeft"/>
      <selection pane="bottomRight" activeCell="B14" sqref="B14"/>
    </sheetView>
  </sheetViews>
  <sheetFormatPr defaultColWidth="8.81640625" defaultRowHeight="12.5" x14ac:dyDescent="0.25"/>
  <cols>
    <col min="1" max="1" width="2.1796875" style="1" customWidth="1"/>
    <col min="2" max="2" width="50.08984375" style="12" customWidth="1"/>
    <col min="3" max="3" width="1.81640625" style="1" customWidth="1"/>
    <col min="4" max="7" width="10.1796875" style="4" bestFit="1" customWidth="1"/>
    <col min="8" max="8" width="11.1796875" style="4" bestFit="1" customWidth="1"/>
    <col min="9" max="9" width="1.81640625" style="4" customWidth="1"/>
    <col min="10" max="12" width="10.36328125" style="4" bestFit="1" customWidth="1"/>
    <col min="13" max="16384" width="8.81640625" style="1"/>
  </cols>
  <sheetData>
    <row r="1" spans="1:14" ht="13" x14ac:dyDescent="0.3">
      <c r="A1" s="63" t="s">
        <v>164</v>
      </c>
      <c r="E1" s="1"/>
      <c r="F1" s="1"/>
      <c r="G1" s="1"/>
      <c r="H1" s="1"/>
      <c r="I1" s="1"/>
      <c r="J1" s="1"/>
      <c r="K1" s="1"/>
      <c r="L1" s="1"/>
    </row>
    <row r="4" spans="1:14" s="2" customFormat="1" ht="13" x14ac:dyDescent="0.3">
      <c r="B4" s="73" t="s">
        <v>197</v>
      </c>
      <c r="D4" s="158" t="s">
        <v>1</v>
      </c>
      <c r="E4" s="158" t="s">
        <v>2</v>
      </c>
      <c r="F4" s="158" t="s">
        <v>3</v>
      </c>
      <c r="G4" s="158" t="s">
        <v>4</v>
      </c>
      <c r="H4" s="158" t="s">
        <v>0</v>
      </c>
      <c r="I4" s="159"/>
      <c r="J4" s="158" t="s">
        <v>5</v>
      </c>
      <c r="K4" s="158" t="s">
        <v>168</v>
      </c>
      <c r="L4" s="158" t="s">
        <v>201</v>
      </c>
    </row>
    <row r="6" spans="1:14" ht="13" x14ac:dyDescent="0.3">
      <c r="B6" s="93" t="s">
        <v>166</v>
      </c>
      <c r="D6" s="94"/>
      <c r="E6" s="94"/>
      <c r="F6" s="94"/>
      <c r="G6" s="94"/>
      <c r="H6" s="94"/>
      <c r="J6" s="94"/>
      <c r="K6" s="94"/>
      <c r="L6" s="94"/>
    </row>
    <row r="7" spans="1:14" ht="13" x14ac:dyDescent="0.25">
      <c r="B7" s="19" t="s">
        <v>7</v>
      </c>
      <c r="D7" s="106">
        <v>22206</v>
      </c>
      <c r="E7" s="106">
        <v>25543</v>
      </c>
      <c r="F7" s="106">
        <v>25645</v>
      </c>
      <c r="G7" s="106">
        <v>32979</v>
      </c>
      <c r="H7" s="107">
        <v>106373</v>
      </c>
      <c r="I7" s="108"/>
      <c r="J7" s="106">
        <v>28290</v>
      </c>
      <c r="K7" s="106">
        <v>29991</v>
      </c>
      <c r="L7" s="106">
        <v>30418</v>
      </c>
    </row>
    <row r="8" spans="1:14" ht="13" x14ac:dyDescent="0.25">
      <c r="B8" s="20" t="s">
        <v>8</v>
      </c>
      <c r="D8" s="109">
        <v>0</v>
      </c>
      <c r="E8" s="109">
        <v>0</v>
      </c>
      <c r="F8" s="109">
        <v>0</v>
      </c>
      <c r="G8" s="109">
        <v>0</v>
      </c>
      <c r="H8" s="110">
        <v>0</v>
      </c>
      <c r="I8" s="108"/>
      <c r="J8" s="109">
        <v>0</v>
      </c>
      <c r="K8" s="109">
        <v>0</v>
      </c>
      <c r="L8" s="109">
        <v>0</v>
      </c>
    </row>
    <row r="9" spans="1:14" ht="13" x14ac:dyDescent="0.3">
      <c r="B9" s="21" t="s">
        <v>9</v>
      </c>
      <c r="D9" s="111">
        <v>22206</v>
      </c>
      <c r="E9" s="111">
        <v>25543</v>
      </c>
      <c r="F9" s="111">
        <v>25645</v>
      </c>
      <c r="G9" s="111">
        <v>32979</v>
      </c>
      <c r="H9" s="112">
        <v>106373</v>
      </c>
      <c r="I9" s="108"/>
      <c r="J9" s="111">
        <v>28290</v>
      </c>
      <c r="K9" s="111">
        <v>29991</v>
      </c>
      <c r="L9" s="111">
        <v>30418</v>
      </c>
    </row>
    <row r="10" spans="1:14" ht="13" x14ac:dyDescent="0.25">
      <c r="B10" s="22" t="s">
        <v>10</v>
      </c>
      <c r="D10" s="113">
        <v>16590</v>
      </c>
      <c r="E10" s="113">
        <v>18099</v>
      </c>
      <c r="F10" s="113">
        <v>19063</v>
      </c>
      <c r="G10" s="113">
        <v>25709</v>
      </c>
      <c r="H10" s="114">
        <v>79461</v>
      </c>
      <c r="I10" s="108"/>
      <c r="J10" s="113">
        <v>22219</v>
      </c>
      <c r="K10" s="113">
        <v>23329</v>
      </c>
      <c r="L10" s="113">
        <v>21992</v>
      </c>
    </row>
    <row r="11" spans="1:14" ht="13" x14ac:dyDescent="0.3">
      <c r="B11" s="23" t="s">
        <v>11</v>
      </c>
      <c r="C11" s="49"/>
      <c r="D11" s="115">
        <v>5616</v>
      </c>
      <c r="E11" s="115">
        <v>7444</v>
      </c>
      <c r="F11" s="115">
        <v>6582</v>
      </c>
      <c r="G11" s="115">
        <v>7270</v>
      </c>
      <c r="H11" s="116">
        <v>26912</v>
      </c>
      <c r="I11" s="117"/>
      <c r="J11" s="115">
        <v>6071</v>
      </c>
      <c r="K11" s="115">
        <v>6662</v>
      </c>
      <c r="L11" s="115">
        <v>8426</v>
      </c>
    </row>
    <row r="12" spans="1:14" ht="13.5" thickBot="1" x14ac:dyDescent="0.35">
      <c r="B12" s="52" t="s">
        <v>14</v>
      </c>
      <c r="C12" s="49"/>
      <c r="D12" s="53">
        <v>0.2529046203728722</v>
      </c>
      <c r="E12" s="53">
        <v>0.29143013741533885</v>
      </c>
      <c r="F12" s="53">
        <v>0.25665821797621369</v>
      </c>
      <c r="G12" s="53">
        <v>0.22044331241092815</v>
      </c>
      <c r="H12" s="54">
        <v>0.25299653107461478</v>
      </c>
      <c r="I12" s="92"/>
      <c r="J12" s="53">
        <v>0.21459879816189467</v>
      </c>
      <c r="K12" s="53">
        <v>0.222</v>
      </c>
      <c r="L12" s="53">
        <v>0.27700000000000002</v>
      </c>
    </row>
    <row r="13" spans="1:14" ht="13" x14ac:dyDescent="0.3">
      <c r="B13" s="46"/>
      <c r="C13" s="49"/>
      <c r="D13" s="90"/>
      <c r="E13" s="90"/>
      <c r="F13" s="90"/>
      <c r="G13" s="90"/>
      <c r="H13" s="91"/>
      <c r="I13" s="89"/>
      <c r="J13" s="90"/>
      <c r="K13" s="90"/>
      <c r="L13" s="90"/>
    </row>
    <row r="14" spans="1:14" ht="13" x14ac:dyDescent="0.3">
      <c r="B14" s="51" t="s">
        <v>41</v>
      </c>
      <c r="C14" s="49"/>
      <c r="D14" s="118">
        <v>2093</v>
      </c>
      <c r="E14" s="118">
        <v>3427</v>
      </c>
      <c r="F14" s="118">
        <v>2715</v>
      </c>
      <c r="G14" s="118">
        <v>1729</v>
      </c>
      <c r="H14" s="114">
        <v>9964</v>
      </c>
      <c r="I14" s="117"/>
      <c r="J14" s="118">
        <v>1946</v>
      </c>
      <c r="K14" s="118">
        <v>2288</v>
      </c>
      <c r="L14" s="118">
        <v>3836</v>
      </c>
    </row>
    <row r="15" spans="1:14" s="49" customFormat="1" ht="13" x14ac:dyDescent="0.3">
      <c r="B15" s="46" t="s">
        <v>155</v>
      </c>
      <c r="D15" s="47">
        <v>9.4E-2</v>
      </c>
      <c r="E15" s="47">
        <v>0.13400000000000001</v>
      </c>
      <c r="F15" s="47">
        <v>0.106</v>
      </c>
      <c r="G15" s="47">
        <v>5.1999999999999998E-2</v>
      </c>
      <c r="H15" s="48">
        <v>9.4E-2</v>
      </c>
      <c r="I15" s="50"/>
      <c r="J15" s="47">
        <v>6.9000000000000006E-2</v>
      </c>
      <c r="K15" s="47">
        <v>7.5999999999999998E-2</v>
      </c>
      <c r="L15" s="47">
        <v>0.126</v>
      </c>
      <c r="M15" s="1"/>
      <c r="N15" s="1"/>
    </row>
    <row r="16" spans="1:14" ht="26" x14ac:dyDescent="0.3">
      <c r="B16" s="23" t="s">
        <v>45</v>
      </c>
      <c r="C16" s="49"/>
      <c r="D16" s="115">
        <v>-2260</v>
      </c>
      <c r="E16" s="115">
        <v>-2171</v>
      </c>
      <c r="F16" s="115">
        <v>-3130</v>
      </c>
      <c r="G16" s="115">
        <f>-4361-1</f>
        <v>-4362</v>
      </c>
      <c r="H16" s="116">
        <v>-11923</v>
      </c>
      <c r="I16" s="117"/>
      <c r="J16" s="115">
        <v>-3745</v>
      </c>
      <c r="K16" s="115">
        <v>-4417</v>
      </c>
      <c r="L16" s="115">
        <v>-5207</v>
      </c>
    </row>
    <row r="17" spans="2:12" x14ac:dyDescent="0.25">
      <c r="B17" s="55" t="s">
        <v>157</v>
      </c>
      <c r="C17" s="49"/>
      <c r="D17" s="119">
        <v>-2015</v>
      </c>
      <c r="E17" s="119">
        <v>-1883</v>
      </c>
      <c r="F17" s="119">
        <v>-2968</v>
      </c>
      <c r="G17" s="119">
        <f>-3706-1</f>
        <v>-3707</v>
      </c>
      <c r="H17" s="120">
        <v>-10573</v>
      </c>
      <c r="I17" s="108"/>
      <c r="J17" s="119">
        <v>-3313</v>
      </c>
      <c r="K17" s="119">
        <v>-3903</v>
      </c>
      <c r="L17" s="119">
        <v>-3882</v>
      </c>
    </row>
    <row r="18" spans="2:12" x14ac:dyDescent="0.25">
      <c r="B18" s="55" t="s">
        <v>156</v>
      </c>
      <c r="C18" s="49"/>
      <c r="D18" s="119">
        <v>-245</v>
      </c>
      <c r="E18" s="119">
        <v>-288</v>
      </c>
      <c r="F18" s="119">
        <v>-162</v>
      </c>
      <c r="G18" s="119">
        <v>-655</v>
      </c>
      <c r="H18" s="120">
        <v>-1350</v>
      </c>
      <c r="I18" s="108"/>
      <c r="J18" s="119">
        <v>-478</v>
      </c>
      <c r="K18" s="119">
        <v>-489</v>
      </c>
      <c r="L18" s="119">
        <v>-1212</v>
      </c>
    </row>
    <row r="19" spans="2:12" x14ac:dyDescent="0.25">
      <c r="B19" s="55" t="s">
        <v>158</v>
      </c>
      <c r="C19" s="49"/>
      <c r="D19" s="119"/>
      <c r="E19" s="119"/>
      <c r="F19" s="119"/>
      <c r="G19" s="119"/>
      <c r="H19" s="120"/>
      <c r="I19" s="108"/>
      <c r="J19" s="119">
        <v>46</v>
      </c>
      <c r="K19" s="119">
        <v>-25</v>
      </c>
      <c r="L19" s="119">
        <v>-113</v>
      </c>
    </row>
    <row r="20" spans="2:12" ht="13" x14ac:dyDescent="0.3">
      <c r="B20" s="23" t="s">
        <v>52</v>
      </c>
      <c r="D20" s="115">
        <v>-167</v>
      </c>
      <c r="E20" s="115">
        <v>1256</v>
      </c>
      <c r="F20" s="115">
        <v>-415</v>
      </c>
      <c r="G20" s="115">
        <f>-2632-1</f>
        <v>-2633</v>
      </c>
      <c r="H20" s="116">
        <v>-1959</v>
      </c>
      <c r="I20" s="108"/>
      <c r="J20" s="121">
        <v>-1799</v>
      </c>
      <c r="K20" s="121">
        <v>-2129</v>
      </c>
      <c r="L20" s="121">
        <v>-1371</v>
      </c>
    </row>
    <row r="21" spans="2:12" ht="13.5" thickBot="1" x14ac:dyDescent="0.35">
      <c r="B21" s="24" t="s">
        <v>159</v>
      </c>
      <c r="D21" s="28">
        <v>-7.5582497053153621E-3</v>
      </c>
      <c r="E21" s="28">
        <v>4.9213577633682073E-2</v>
      </c>
      <c r="F21" s="28">
        <v>-1.6184887510842832E-2</v>
      </c>
      <c r="G21" s="28">
        <v>-7.9815505516221102E-2</v>
      </c>
      <c r="H21" s="29">
        <v>-1.8412184921078944E-2</v>
      </c>
      <c r="I21" s="30"/>
      <c r="J21" s="28">
        <v>-6.4000000000000001E-2</v>
      </c>
      <c r="K21" s="28">
        <v>-7.0999999999999994E-2</v>
      </c>
      <c r="L21" s="28">
        <v>-4.4999999999999998E-2</v>
      </c>
    </row>
    <row r="22" spans="2:12" ht="13" thickTop="1" x14ac:dyDescent="0.25"/>
    <row r="23" spans="2:12" ht="13" x14ac:dyDescent="0.3">
      <c r="B23" s="93" t="s">
        <v>6</v>
      </c>
      <c r="D23" s="94"/>
      <c r="E23" s="94"/>
      <c r="F23" s="94"/>
      <c r="G23" s="94"/>
      <c r="H23" s="94"/>
      <c r="J23" s="94"/>
      <c r="K23" s="94"/>
      <c r="L23" s="94"/>
    </row>
    <row r="24" spans="2:12" ht="13" x14ac:dyDescent="0.25">
      <c r="B24" s="19" t="s">
        <v>7</v>
      </c>
      <c r="D24" s="122">
        <v>12397</v>
      </c>
      <c r="E24" s="122">
        <v>11611</v>
      </c>
      <c r="F24" s="122">
        <v>12456</v>
      </c>
      <c r="G24" s="122">
        <v>16049</v>
      </c>
      <c r="H24" s="107">
        <v>52513</v>
      </c>
      <c r="I24" s="108"/>
      <c r="J24" s="122">
        <v>13362</v>
      </c>
      <c r="K24" s="122">
        <v>14011</v>
      </c>
      <c r="L24" s="122">
        <v>14910</v>
      </c>
    </row>
    <row r="25" spans="2:12" ht="13" x14ac:dyDescent="0.25">
      <c r="B25" s="20" t="s">
        <v>8</v>
      </c>
      <c r="D25" s="109">
        <v>0</v>
      </c>
      <c r="E25" s="109">
        <v>-1</v>
      </c>
      <c r="F25" s="109">
        <v>-2</v>
      </c>
      <c r="G25" s="109">
        <v>175</v>
      </c>
      <c r="H25" s="110">
        <v>172</v>
      </c>
      <c r="I25" s="108"/>
      <c r="J25" s="109">
        <v>56</v>
      </c>
      <c r="K25" s="109">
        <v>104</v>
      </c>
      <c r="L25" s="109">
        <v>62</v>
      </c>
    </row>
    <row r="26" spans="2:12" ht="13" x14ac:dyDescent="0.3">
      <c r="B26" s="21" t="s">
        <v>9</v>
      </c>
      <c r="D26" s="111">
        <v>12397</v>
      </c>
      <c r="E26" s="111">
        <v>11610</v>
      </c>
      <c r="F26" s="111">
        <v>12454</v>
      </c>
      <c r="G26" s="111">
        <v>16224</v>
      </c>
      <c r="H26" s="112">
        <v>52685</v>
      </c>
      <c r="I26" s="108"/>
      <c r="J26" s="111">
        <v>13418</v>
      </c>
      <c r="K26" s="111">
        <v>14115</v>
      </c>
      <c r="L26" s="111">
        <v>14972</v>
      </c>
    </row>
    <row r="27" spans="2:12" ht="13" x14ac:dyDescent="0.25">
      <c r="B27" s="22" t="s">
        <v>10</v>
      </c>
      <c r="D27" s="123">
        <v>5791</v>
      </c>
      <c r="E27" s="123">
        <v>5983</v>
      </c>
      <c r="F27" s="123">
        <v>6718</v>
      </c>
      <c r="G27" s="123">
        <v>9628</v>
      </c>
      <c r="H27" s="110">
        <v>28120</v>
      </c>
      <c r="I27" s="108"/>
      <c r="J27" s="123">
        <v>7453</v>
      </c>
      <c r="K27" s="123">
        <v>8281</v>
      </c>
      <c r="L27" s="123">
        <v>7622</v>
      </c>
    </row>
    <row r="28" spans="2:12" ht="13" x14ac:dyDescent="0.3">
      <c r="B28" s="23" t="s">
        <v>11</v>
      </c>
      <c r="D28" s="115">
        <v>6606</v>
      </c>
      <c r="E28" s="115">
        <v>5627</v>
      </c>
      <c r="F28" s="115">
        <v>5736</v>
      </c>
      <c r="G28" s="115">
        <v>6596</v>
      </c>
      <c r="H28" s="116">
        <v>24565</v>
      </c>
      <c r="I28" s="108"/>
      <c r="J28" s="115">
        <v>5965</v>
      </c>
      <c r="K28" s="115">
        <v>5834</v>
      </c>
      <c r="L28" s="115">
        <v>7350</v>
      </c>
    </row>
    <row r="29" spans="2:12" ht="13.5" thickBot="1" x14ac:dyDescent="0.35">
      <c r="B29" s="24" t="s">
        <v>14</v>
      </c>
      <c r="D29" s="28">
        <v>0.53287085585222227</v>
      </c>
      <c r="E29" s="28">
        <v>0.48466838931955208</v>
      </c>
      <c r="F29" s="28">
        <v>0.46057491568973824</v>
      </c>
      <c r="G29" s="28">
        <v>0.40655818540433925</v>
      </c>
      <c r="H29" s="29">
        <v>0.46626174432950557</v>
      </c>
      <c r="I29" s="30"/>
      <c r="J29" s="28">
        <f t="shared" ref="J29" si="0">J28/J26</f>
        <v>0.44455209420181846</v>
      </c>
      <c r="K29" s="28">
        <v>0.41299999999999998</v>
      </c>
      <c r="L29" s="28">
        <v>0.49099999999999999</v>
      </c>
    </row>
    <row r="30" spans="2:12" ht="13" thickTop="1" x14ac:dyDescent="0.25"/>
    <row r="31" spans="2:12" ht="13" x14ac:dyDescent="0.3">
      <c r="B31" s="93" t="s">
        <v>12</v>
      </c>
      <c r="D31" s="94"/>
      <c r="E31" s="94"/>
      <c r="F31" s="94"/>
      <c r="G31" s="94"/>
      <c r="H31" s="94"/>
      <c r="J31" s="94"/>
      <c r="K31" s="94"/>
      <c r="L31" s="94"/>
    </row>
    <row r="32" spans="2:12" ht="13" x14ac:dyDescent="0.25">
      <c r="B32" s="19" t="s">
        <v>7</v>
      </c>
      <c r="D32" s="106">
        <v>7684</v>
      </c>
      <c r="E32" s="106">
        <v>10992</v>
      </c>
      <c r="F32" s="106">
        <v>9822</v>
      </c>
      <c r="G32" s="106">
        <v>11055</v>
      </c>
      <c r="H32" s="107">
        <v>39553</v>
      </c>
      <c r="I32" s="108"/>
      <c r="J32" s="106">
        <v>10927</v>
      </c>
      <c r="K32" s="106">
        <v>11102</v>
      </c>
      <c r="L32" s="106">
        <v>10054</v>
      </c>
    </row>
    <row r="33" spans="2:12" ht="13" x14ac:dyDescent="0.25">
      <c r="B33" s="20" t="s">
        <v>8</v>
      </c>
      <c r="D33" s="109">
        <v>17</v>
      </c>
      <c r="E33" s="109">
        <v>26</v>
      </c>
      <c r="F33" s="109">
        <v>30</v>
      </c>
      <c r="G33" s="109">
        <v>29</v>
      </c>
      <c r="H33" s="110">
        <v>102</v>
      </c>
      <c r="I33" s="108"/>
      <c r="J33" s="109">
        <v>24</v>
      </c>
      <c r="K33" s="109">
        <v>28</v>
      </c>
      <c r="L33" s="109">
        <v>26</v>
      </c>
    </row>
    <row r="34" spans="2:12" ht="13" x14ac:dyDescent="0.3">
      <c r="B34" s="21" t="s">
        <v>9</v>
      </c>
      <c r="D34" s="111">
        <v>7701</v>
      </c>
      <c r="E34" s="111">
        <v>11018</v>
      </c>
      <c r="F34" s="111">
        <v>9852</v>
      </c>
      <c r="G34" s="111">
        <v>11084</v>
      </c>
      <c r="H34" s="112">
        <v>39655</v>
      </c>
      <c r="I34" s="108"/>
      <c r="J34" s="111">
        <v>10951</v>
      </c>
      <c r="K34" s="111">
        <v>11130</v>
      </c>
      <c r="L34" s="111">
        <v>10080</v>
      </c>
    </row>
    <row r="35" spans="2:12" ht="13" x14ac:dyDescent="0.25">
      <c r="B35" s="22" t="s">
        <v>10</v>
      </c>
      <c r="D35" s="113">
        <v>7157</v>
      </c>
      <c r="E35" s="113">
        <v>8660</v>
      </c>
      <c r="F35" s="113">
        <v>7865</v>
      </c>
      <c r="G35" s="113">
        <v>9638</v>
      </c>
      <c r="H35" s="114">
        <v>33320</v>
      </c>
      <c r="I35" s="108"/>
      <c r="J35" s="113">
        <v>9508</v>
      </c>
      <c r="K35" s="113">
        <v>8463</v>
      </c>
      <c r="L35" s="113">
        <v>7644</v>
      </c>
    </row>
    <row r="36" spans="2:12" ht="13" x14ac:dyDescent="0.3">
      <c r="B36" s="23" t="s">
        <v>11</v>
      </c>
      <c r="D36" s="115">
        <v>544</v>
      </c>
      <c r="E36" s="115">
        <v>2358</v>
      </c>
      <c r="F36" s="115">
        <v>1987</v>
      </c>
      <c r="G36" s="115">
        <v>1446</v>
      </c>
      <c r="H36" s="116">
        <v>6335</v>
      </c>
      <c r="I36" s="108"/>
      <c r="J36" s="115">
        <v>1443</v>
      </c>
      <c r="K36" s="115">
        <v>2667</v>
      </c>
      <c r="L36" s="115">
        <v>2436</v>
      </c>
    </row>
    <row r="37" spans="2:12" ht="13.5" thickBot="1" x14ac:dyDescent="0.35">
      <c r="B37" s="24" t="s">
        <v>14</v>
      </c>
      <c r="D37" s="28">
        <v>7.0640176600441501E-2</v>
      </c>
      <c r="E37" s="28">
        <v>0.2140134325648938</v>
      </c>
      <c r="F37" s="28">
        <f t="shared" ref="F37" si="1">F36/F34</f>
        <v>0.20168493706861551</v>
      </c>
      <c r="G37" s="28">
        <f t="shared" ref="G37" si="2">G36/G34</f>
        <v>0.13045831829664381</v>
      </c>
      <c r="H37" s="29">
        <f t="shared" ref="H37" si="3">H36/H34</f>
        <v>0.15975286849073256</v>
      </c>
      <c r="I37" s="30"/>
      <c r="J37" s="28">
        <f t="shared" ref="J37" si="4">J36/J34</f>
        <v>0.13176878823851704</v>
      </c>
      <c r="K37" s="28">
        <v>0.24</v>
      </c>
      <c r="L37" s="28">
        <v>0.24199999999999999</v>
      </c>
    </row>
    <row r="38" spans="2:12" ht="13" thickTop="1" x14ac:dyDescent="0.25"/>
    <row r="39" spans="2:12" ht="13" x14ac:dyDescent="0.3">
      <c r="B39" s="93" t="s">
        <v>13</v>
      </c>
      <c r="D39" s="94"/>
      <c r="E39" s="94"/>
      <c r="F39" s="94"/>
      <c r="G39" s="94"/>
      <c r="H39" s="94"/>
      <c r="J39" s="94"/>
      <c r="K39" s="94"/>
      <c r="L39" s="94"/>
    </row>
    <row r="40" spans="2:12" ht="13" x14ac:dyDescent="0.25">
      <c r="B40" s="19" t="s">
        <v>7</v>
      </c>
      <c r="D40" s="106">
        <v>738</v>
      </c>
      <c r="E40" s="106">
        <v>1154</v>
      </c>
      <c r="F40" s="106">
        <v>1630</v>
      </c>
      <c r="G40" s="106">
        <v>2578</v>
      </c>
      <c r="H40" s="107">
        <v>6100</v>
      </c>
      <c r="I40" s="108"/>
      <c r="J40" s="106">
        <v>2152</v>
      </c>
      <c r="K40" s="106">
        <v>2172</v>
      </c>
      <c r="L40" s="106">
        <v>2545</v>
      </c>
    </row>
    <row r="41" spans="2:12" ht="13" x14ac:dyDescent="0.25">
      <c r="B41" s="20" t="s">
        <v>8</v>
      </c>
      <c r="D41" s="109">
        <v>0</v>
      </c>
      <c r="E41" s="109">
        <v>0</v>
      </c>
      <c r="F41" s="109">
        <v>0</v>
      </c>
      <c r="G41" s="109">
        <v>0</v>
      </c>
      <c r="H41" s="110">
        <v>0</v>
      </c>
      <c r="I41" s="108"/>
      <c r="J41" s="109">
        <v>0</v>
      </c>
      <c r="K41" s="109">
        <v>1</v>
      </c>
      <c r="L41" s="109">
        <v>1</v>
      </c>
    </row>
    <row r="42" spans="2:12" ht="13" x14ac:dyDescent="0.3">
      <c r="B42" s="21" t="s">
        <v>9</v>
      </c>
      <c r="D42" s="111">
        <v>738</v>
      </c>
      <c r="E42" s="111">
        <v>1154</v>
      </c>
      <c r="F42" s="111">
        <v>1630</v>
      </c>
      <c r="G42" s="111">
        <v>2578</v>
      </c>
      <c r="H42" s="112">
        <v>6100</v>
      </c>
      <c r="I42" s="108"/>
      <c r="J42" s="111">
        <v>2152</v>
      </c>
      <c r="K42" s="111">
        <v>2173</v>
      </c>
      <c r="L42" s="111">
        <v>2546</v>
      </c>
    </row>
    <row r="43" spans="2:12" ht="13" x14ac:dyDescent="0.25">
      <c r="B43" s="22" t="s">
        <v>10</v>
      </c>
      <c r="D43" s="113">
        <v>675</v>
      </c>
      <c r="E43" s="113">
        <v>878</v>
      </c>
      <c r="F43" s="113">
        <v>1319</v>
      </c>
      <c r="G43" s="113">
        <v>2174</v>
      </c>
      <c r="H43" s="114">
        <v>5046</v>
      </c>
      <c r="I43" s="108"/>
      <c r="J43" s="113">
        <v>2149</v>
      </c>
      <c r="K43" s="113">
        <v>3000</v>
      </c>
      <c r="L43" s="113">
        <v>2875</v>
      </c>
    </row>
    <row r="44" spans="2:12" ht="13" x14ac:dyDescent="0.3">
      <c r="B44" s="23" t="s">
        <v>11</v>
      </c>
      <c r="D44" s="115">
        <v>63</v>
      </c>
      <c r="E44" s="115">
        <v>276</v>
      </c>
      <c r="F44" s="115">
        <v>311</v>
      </c>
      <c r="G44" s="115">
        <v>404</v>
      </c>
      <c r="H44" s="116">
        <v>1054</v>
      </c>
      <c r="I44" s="108"/>
      <c r="J44" s="115">
        <v>3</v>
      </c>
      <c r="K44" s="115">
        <v>-827</v>
      </c>
      <c r="L44" s="115">
        <v>-329</v>
      </c>
    </row>
    <row r="45" spans="2:12" ht="13.5" thickBot="1" x14ac:dyDescent="0.35">
      <c r="B45" s="24" t="s">
        <v>14</v>
      </c>
      <c r="D45" s="28">
        <f>D44/D42</f>
        <v>8.5365853658536592E-2</v>
      </c>
      <c r="E45" s="28">
        <f t="shared" ref="E45" si="5">E44/E42</f>
        <v>0.2391681109185442</v>
      </c>
      <c r="F45" s="28">
        <f t="shared" ref="F45" si="6">F44/F42</f>
        <v>0.19079754601226995</v>
      </c>
      <c r="G45" s="28">
        <f t="shared" ref="G45" si="7">G44/G42</f>
        <v>0.15671062839410396</v>
      </c>
      <c r="H45" s="29">
        <f t="shared" ref="H45" si="8">H44/H42</f>
        <v>0.17278688524590163</v>
      </c>
      <c r="I45" s="30"/>
      <c r="J45" s="28">
        <f t="shared" ref="J45" si="9">J44/J42</f>
        <v>1.3940520446096654E-3</v>
      </c>
      <c r="K45" s="28">
        <v>-0.38100000000000001</v>
      </c>
      <c r="L45" s="28">
        <v>-0.129</v>
      </c>
    </row>
    <row r="46" spans="2:12" ht="13" thickTop="1" x14ac:dyDescent="0.25"/>
    <row r="47" spans="2:12" ht="13" x14ac:dyDescent="0.3">
      <c r="B47" s="18" t="s">
        <v>15</v>
      </c>
      <c r="D47" s="26"/>
      <c r="E47" s="26"/>
      <c r="F47" s="26"/>
      <c r="G47" s="26"/>
      <c r="H47" s="26"/>
      <c r="J47" s="26"/>
      <c r="K47" s="26"/>
      <c r="L47" s="26"/>
    </row>
    <row r="48" spans="2:12" ht="13" x14ac:dyDescent="0.25">
      <c r="B48" s="19" t="s">
        <v>7</v>
      </c>
      <c r="D48" s="106">
        <v>1387</v>
      </c>
      <c r="E48" s="106">
        <v>1786</v>
      </c>
      <c r="F48" s="106">
        <v>1737</v>
      </c>
      <c r="G48" s="106">
        <v>3297</v>
      </c>
      <c r="H48" s="107">
        <v>8207</v>
      </c>
      <c r="I48" s="108"/>
      <c r="J48" s="106">
        <v>1849</v>
      </c>
      <c r="K48" s="106">
        <v>2706</v>
      </c>
      <c r="L48" s="106">
        <v>2909</v>
      </c>
    </row>
    <row r="49" spans="2:12" ht="13" x14ac:dyDescent="0.25">
      <c r="B49" s="20" t="s">
        <v>8</v>
      </c>
      <c r="D49" s="109">
        <v>14</v>
      </c>
      <c r="E49" s="109">
        <v>11</v>
      </c>
      <c r="F49" s="109">
        <v>8</v>
      </c>
      <c r="G49" s="109">
        <v>8</v>
      </c>
      <c r="H49" s="110">
        <v>41</v>
      </c>
      <c r="I49" s="108"/>
      <c r="J49" s="109">
        <v>1</v>
      </c>
      <c r="K49" s="109">
        <v>12</v>
      </c>
      <c r="L49" s="109">
        <v>17</v>
      </c>
    </row>
    <row r="50" spans="2:12" ht="13" x14ac:dyDescent="0.3">
      <c r="B50" s="21" t="s">
        <v>9</v>
      </c>
      <c r="D50" s="111">
        <v>1401</v>
      </c>
      <c r="E50" s="111">
        <v>1797</v>
      </c>
      <c r="F50" s="111">
        <v>1745</v>
      </c>
      <c r="G50" s="111">
        <v>3305</v>
      </c>
      <c r="H50" s="112">
        <v>8248</v>
      </c>
      <c r="I50" s="108"/>
      <c r="J50" s="111">
        <v>1850</v>
      </c>
      <c r="K50" s="111">
        <v>2718</v>
      </c>
      <c r="L50" s="111">
        <v>2926</v>
      </c>
    </row>
    <row r="51" spans="2:12" ht="13" x14ac:dyDescent="0.25">
      <c r="B51" s="22" t="s">
        <v>10</v>
      </c>
      <c r="D51" s="113">
        <v>2998</v>
      </c>
      <c r="E51" s="113">
        <v>2614</v>
      </c>
      <c r="F51" s="113">
        <v>3197</v>
      </c>
      <c r="G51" s="113">
        <v>4481</v>
      </c>
      <c r="H51" s="114">
        <v>13290</v>
      </c>
      <c r="I51" s="108"/>
      <c r="J51" s="113">
        <v>3190</v>
      </c>
      <c r="K51" s="113">
        <v>3730</v>
      </c>
      <c r="L51" s="113">
        <v>3957</v>
      </c>
    </row>
    <row r="52" spans="2:12" ht="13" x14ac:dyDescent="0.3">
      <c r="B52" s="23" t="s">
        <v>11</v>
      </c>
      <c r="D52" s="115">
        <v>-1597</v>
      </c>
      <c r="E52" s="115">
        <v>-817</v>
      </c>
      <c r="F52" s="115">
        <v>-1452</v>
      </c>
      <c r="G52" s="115">
        <v>-1176</v>
      </c>
      <c r="H52" s="116">
        <v>-5042</v>
      </c>
      <c r="I52" s="108"/>
      <c r="J52" s="115">
        <v>-1340</v>
      </c>
      <c r="K52" s="115">
        <v>-1012</v>
      </c>
      <c r="L52" s="115">
        <v>-1031</v>
      </c>
    </row>
    <row r="53" spans="2:12" ht="13.5" thickBot="1" x14ac:dyDescent="0.35">
      <c r="B53" s="24" t="s">
        <v>14</v>
      </c>
      <c r="D53" s="28">
        <f>D52/D50</f>
        <v>-1.1399000713775875</v>
      </c>
      <c r="E53" s="28">
        <f t="shared" ref="E53" si="10">E52/E50</f>
        <v>-0.45464663327768501</v>
      </c>
      <c r="F53" s="28">
        <f t="shared" ref="F53" si="11">F52/F50</f>
        <v>-0.83209169054441257</v>
      </c>
      <c r="G53" s="28">
        <f t="shared" ref="G53" si="12">G52/G50</f>
        <v>-0.35582450832072615</v>
      </c>
      <c r="H53" s="29">
        <f t="shared" ref="H53" si="13">H52/H50</f>
        <v>-0.61129970902036856</v>
      </c>
      <c r="I53" s="30"/>
      <c r="J53" s="28">
        <f t="shared" ref="J53" si="14">J52/J50</f>
        <v>-0.72432432432432436</v>
      </c>
      <c r="K53" s="28">
        <v>-0.372</v>
      </c>
      <c r="L53" s="28">
        <v>-0.35199999999999998</v>
      </c>
    </row>
    <row r="54" spans="2:12" ht="13" thickTop="1" x14ac:dyDescent="0.25"/>
    <row r="55" spans="2:12" ht="13" x14ac:dyDescent="0.3">
      <c r="B55" s="93" t="s">
        <v>16</v>
      </c>
      <c r="D55" s="94"/>
      <c r="E55" s="94"/>
      <c r="F55" s="94"/>
      <c r="G55" s="94"/>
      <c r="H55" s="94"/>
      <c r="J55" s="94"/>
      <c r="K55" s="94"/>
      <c r="L55" s="94"/>
    </row>
    <row r="56" spans="2:12" ht="13" x14ac:dyDescent="0.25">
      <c r="B56" s="19" t="s">
        <v>7</v>
      </c>
      <c r="D56" s="56"/>
      <c r="E56" s="56"/>
      <c r="F56" s="56"/>
      <c r="G56" s="56"/>
      <c r="H56" s="27">
        <v>0</v>
      </c>
      <c r="J56" s="56" t="s">
        <v>17</v>
      </c>
      <c r="K56" s="56">
        <v>0</v>
      </c>
      <c r="L56" s="56">
        <v>0</v>
      </c>
    </row>
    <row r="57" spans="2:12" ht="13" x14ac:dyDescent="0.25">
      <c r="B57" s="20" t="s">
        <v>8</v>
      </c>
      <c r="D57" s="109">
        <v>-31</v>
      </c>
      <c r="E57" s="109">
        <v>-36</v>
      </c>
      <c r="F57" s="109">
        <v>-36</v>
      </c>
      <c r="G57" s="109">
        <v>-212</v>
      </c>
      <c r="H57" s="110">
        <v>-315</v>
      </c>
      <c r="I57" s="108"/>
      <c r="J57" s="109">
        <v>-81</v>
      </c>
      <c r="K57" s="109">
        <v>-145</v>
      </c>
      <c r="L57" s="109">
        <v>-106</v>
      </c>
    </row>
    <row r="58" spans="2:12" ht="13" x14ac:dyDescent="0.3">
      <c r="B58" s="21" t="s">
        <v>9</v>
      </c>
      <c r="D58" s="111">
        <v>-31</v>
      </c>
      <c r="E58" s="111">
        <v>-36</v>
      </c>
      <c r="F58" s="111">
        <v>-36</v>
      </c>
      <c r="G58" s="111">
        <v>-212</v>
      </c>
      <c r="H58" s="112">
        <v>-315</v>
      </c>
      <c r="I58" s="108"/>
      <c r="J58" s="111">
        <v>-81</v>
      </c>
      <c r="K58" s="111">
        <v>-145</v>
      </c>
      <c r="L58" s="111">
        <v>-106</v>
      </c>
    </row>
    <row r="59" spans="2:12" ht="13" x14ac:dyDescent="0.25">
      <c r="B59" s="22" t="s">
        <v>10</v>
      </c>
      <c r="D59" s="113">
        <v>-31</v>
      </c>
      <c r="E59" s="113">
        <v>-36</v>
      </c>
      <c r="F59" s="113">
        <v>-36</v>
      </c>
      <c r="G59" s="113">
        <v>-212</v>
      </c>
      <c r="H59" s="114">
        <v>-315</v>
      </c>
      <c r="I59" s="108"/>
      <c r="J59" s="113">
        <v>-81</v>
      </c>
      <c r="K59" s="113">
        <v>-145</v>
      </c>
      <c r="L59" s="113">
        <v>-106</v>
      </c>
    </row>
    <row r="60" spans="2:12" ht="13.5" thickBot="1" x14ac:dyDescent="0.3">
      <c r="B60" s="25" t="s">
        <v>11</v>
      </c>
      <c r="D60" s="124">
        <v>0</v>
      </c>
      <c r="E60" s="124">
        <v>0</v>
      </c>
      <c r="F60" s="124">
        <v>0</v>
      </c>
      <c r="G60" s="124">
        <v>0</v>
      </c>
      <c r="H60" s="125">
        <v>0</v>
      </c>
      <c r="I60" s="126"/>
      <c r="J60" s="124">
        <v>0</v>
      </c>
      <c r="K60" s="124">
        <v>0</v>
      </c>
      <c r="L60" s="124">
        <v>0</v>
      </c>
    </row>
  </sheetData>
  <hyperlinks>
    <hyperlink ref="A1" location="Contents!A1" display="Back" xr:uid="{00000000-0004-0000-0300-000000000000}"/>
  </hyperlink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0"/>
  <sheetViews>
    <sheetView showGridLines="0" zoomScale="70" zoomScaleNormal="70" workbookViewId="0">
      <pane xSplit="2" ySplit="4" topLeftCell="E5" activePane="bottomRight" state="frozen"/>
      <selection pane="topRight"/>
      <selection pane="bottomLeft"/>
      <selection pane="bottomRight" activeCell="H7" sqref="H7"/>
    </sheetView>
  </sheetViews>
  <sheetFormatPr defaultColWidth="8.81640625" defaultRowHeight="12.5" x14ac:dyDescent="0.25"/>
  <cols>
    <col min="1" max="1" width="2.1796875" style="1" customWidth="1"/>
    <col min="2" max="2" width="61.453125" style="12" bestFit="1" customWidth="1"/>
    <col min="3" max="3" width="1.81640625" style="1" customWidth="1"/>
    <col min="4" max="4" width="10.1796875" style="1" bestFit="1" customWidth="1"/>
    <col min="5" max="5" width="1.81640625" style="1" customWidth="1"/>
    <col min="6" max="7" width="11.90625" style="1" bestFit="1" customWidth="1"/>
    <col min="8" max="9" width="10.1796875" style="1" bestFit="1" customWidth="1"/>
    <col min="10" max="10" width="1.81640625" style="1" customWidth="1"/>
    <col min="11" max="13" width="10.1796875" style="1" bestFit="1" customWidth="1"/>
    <col min="14" max="16384" width="8.81640625" style="1"/>
  </cols>
  <sheetData>
    <row r="1" spans="1:14" ht="13" x14ac:dyDescent="0.3">
      <c r="A1" s="63" t="s">
        <v>164</v>
      </c>
      <c r="D1" s="4"/>
      <c r="F1" s="4"/>
      <c r="G1" s="4"/>
      <c r="H1" s="4"/>
      <c r="I1" s="4"/>
    </row>
    <row r="3" spans="1:14" x14ac:dyDescent="0.25">
      <c r="H3" s="163"/>
    </row>
    <row r="4" spans="1:14" s="2" customFormat="1" ht="13" x14ac:dyDescent="0.3">
      <c r="B4" s="76" t="s">
        <v>121</v>
      </c>
      <c r="D4" s="162">
        <v>43830</v>
      </c>
      <c r="E4" s="1"/>
      <c r="F4" s="162">
        <v>43921</v>
      </c>
      <c r="G4" s="162">
        <v>44012</v>
      </c>
      <c r="H4" s="162">
        <v>44104</v>
      </c>
      <c r="I4" s="162">
        <v>44196</v>
      </c>
      <c r="J4" s="31"/>
      <c r="K4" s="162">
        <v>44286</v>
      </c>
      <c r="L4" s="162">
        <v>44377</v>
      </c>
      <c r="M4" s="162">
        <v>44469</v>
      </c>
      <c r="N4" s="1"/>
    </row>
    <row r="5" spans="1:14" ht="13" x14ac:dyDescent="0.3">
      <c r="B5" s="83" t="s">
        <v>71</v>
      </c>
      <c r="C5" s="2"/>
      <c r="D5" s="84"/>
      <c r="F5" s="84"/>
      <c r="G5" s="84"/>
      <c r="H5" s="84"/>
      <c r="I5" s="84"/>
      <c r="J5" s="31"/>
      <c r="K5" s="84"/>
      <c r="L5" s="84"/>
      <c r="M5" s="84"/>
    </row>
    <row r="6" spans="1:14" ht="13" x14ac:dyDescent="0.3">
      <c r="B6" s="57" t="s">
        <v>72</v>
      </c>
      <c r="C6" s="6"/>
      <c r="D6" s="35"/>
      <c r="F6" s="35"/>
      <c r="G6" s="35"/>
      <c r="H6" s="35"/>
      <c r="I6" s="35"/>
      <c r="J6" s="31"/>
      <c r="K6" s="35"/>
      <c r="L6" s="35"/>
      <c r="M6" s="35"/>
    </row>
    <row r="7" spans="1:14" x14ac:dyDescent="0.25">
      <c r="B7" s="58" t="s">
        <v>73</v>
      </c>
      <c r="C7" s="6"/>
      <c r="D7" s="72">
        <v>49834</v>
      </c>
      <c r="F7" s="35">
        <v>46780</v>
      </c>
      <c r="G7" s="35">
        <v>44424</v>
      </c>
      <c r="H7" s="35">
        <v>45766</v>
      </c>
      <c r="I7" s="72">
        <v>41948</v>
      </c>
      <c r="J7" s="35"/>
      <c r="K7" s="128">
        <v>38121</v>
      </c>
      <c r="L7" s="128">
        <v>32243</v>
      </c>
      <c r="M7" s="128">
        <v>48045</v>
      </c>
    </row>
    <row r="8" spans="1:14" x14ac:dyDescent="0.25">
      <c r="B8" s="58" t="s">
        <v>74</v>
      </c>
      <c r="C8" s="6"/>
      <c r="D8" s="72">
        <v>141285</v>
      </c>
      <c r="F8" s="35">
        <v>135307</v>
      </c>
      <c r="G8" s="35">
        <v>135447</v>
      </c>
      <c r="H8" s="35">
        <v>135447</v>
      </c>
      <c r="I8" s="72">
        <v>135670</v>
      </c>
      <c r="J8" s="35"/>
      <c r="K8" s="128">
        <v>135670</v>
      </c>
      <c r="L8" s="128">
        <v>135670</v>
      </c>
      <c r="M8" s="128">
        <v>138003</v>
      </c>
    </row>
    <row r="9" spans="1:14" x14ac:dyDescent="0.25">
      <c r="B9" s="58" t="s">
        <v>75</v>
      </c>
      <c r="C9" s="6"/>
      <c r="D9" s="72">
        <v>5009</v>
      </c>
      <c r="F9" s="35">
        <v>11976</v>
      </c>
      <c r="G9" s="35">
        <v>11505</v>
      </c>
      <c r="H9" s="35">
        <v>11521</v>
      </c>
      <c r="I9" s="72">
        <v>15618</v>
      </c>
      <c r="J9" s="35"/>
      <c r="K9" s="128">
        <v>16359</v>
      </c>
      <c r="L9" s="128">
        <v>15305</v>
      </c>
      <c r="M9" s="128">
        <v>15330</v>
      </c>
    </row>
    <row r="10" spans="1:14" ht="13" x14ac:dyDescent="0.25">
      <c r="B10" s="58" t="s">
        <v>76</v>
      </c>
      <c r="C10" s="5"/>
      <c r="D10" s="72">
        <v>19971</v>
      </c>
      <c r="F10" s="35">
        <v>19994</v>
      </c>
      <c r="G10" s="35">
        <v>18433</v>
      </c>
      <c r="H10" s="35">
        <v>18292</v>
      </c>
      <c r="I10" s="72">
        <v>19623</v>
      </c>
      <c r="J10" s="35"/>
      <c r="K10" s="128">
        <v>19225</v>
      </c>
      <c r="L10" s="128">
        <v>19526</v>
      </c>
      <c r="M10" s="128">
        <v>19160</v>
      </c>
    </row>
    <row r="11" spans="1:14" x14ac:dyDescent="0.25">
      <c r="B11" s="58" t="s">
        <v>77</v>
      </c>
      <c r="C11" s="7"/>
      <c r="D11" s="72">
        <v>8712</v>
      </c>
      <c r="F11" s="35">
        <v>9109</v>
      </c>
      <c r="G11" s="35">
        <v>9834</v>
      </c>
      <c r="H11" s="35">
        <v>10503</v>
      </c>
      <c r="I11" s="72">
        <v>11651</v>
      </c>
      <c r="J11" s="35"/>
      <c r="K11" s="128">
        <v>12790</v>
      </c>
      <c r="L11" s="128">
        <v>13509</v>
      </c>
      <c r="M11" s="128">
        <v>15511</v>
      </c>
    </row>
    <row r="12" spans="1:14" ht="13" x14ac:dyDescent="0.25">
      <c r="B12" s="58" t="s">
        <v>78</v>
      </c>
      <c r="C12" s="5"/>
      <c r="D12" s="72">
        <v>1749</v>
      </c>
      <c r="F12" s="35">
        <v>1689</v>
      </c>
      <c r="G12" s="35">
        <v>1417</v>
      </c>
      <c r="H12" s="35">
        <v>1631</v>
      </c>
      <c r="I12" s="72">
        <v>2305</v>
      </c>
      <c r="J12" s="35"/>
      <c r="K12" s="128">
        <v>3566</v>
      </c>
      <c r="L12" s="128">
        <v>5215</v>
      </c>
      <c r="M12" s="128">
        <v>5382</v>
      </c>
    </row>
    <row r="13" spans="1:14" x14ac:dyDescent="0.25">
      <c r="B13" s="58" t="s">
        <v>79</v>
      </c>
      <c r="C13" s="6"/>
      <c r="D13" s="72">
        <v>2078</v>
      </c>
      <c r="F13" s="35">
        <v>2373</v>
      </c>
      <c r="G13" s="35">
        <v>2546</v>
      </c>
      <c r="H13" s="35">
        <v>3174</v>
      </c>
      <c r="I13" s="72">
        <v>2924</v>
      </c>
      <c r="J13" s="35"/>
      <c r="K13" s="128">
        <v>3298</v>
      </c>
      <c r="L13" s="128">
        <v>3877</v>
      </c>
      <c r="M13" s="128">
        <v>4407</v>
      </c>
    </row>
    <row r="14" spans="1:14" x14ac:dyDescent="0.25">
      <c r="B14" s="58" t="s">
        <v>204</v>
      </c>
      <c r="C14" s="6"/>
      <c r="D14" s="72">
        <v>286</v>
      </c>
      <c r="F14" s="35">
        <v>342</v>
      </c>
      <c r="G14" s="35">
        <v>359</v>
      </c>
      <c r="H14" s="35">
        <v>431</v>
      </c>
      <c r="I14" s="72">
        <v>422</v>
      </c>
      <c r="J14" s="35"/>
      <c r="K14" s="128">
        <v>506</v>
      </c>
      <c r="L14" s="128">
        <v>11626</v>
      </c>
      <c r="M14" s="128">
        <v>1298</v>
      </c>
    </row>
    <row r="15" spans="1:14" x14ac:dyDescent="0.25">
      <c r="B15" s="58" t="s">
        <v>80</v>
      </c>
      <c r="C15" s="6"/>
      <c r="D15" s="72">
        <v>120</v>
      </c>
      <c r="F15" s="35">
        <v>228</v>
      </c>
      <c r="G15" s="35">
        <v>229</v>
      </c>
      <c r="H15" s="35">
        <v>221</v>
      </c>
      <c r="I15" s="72">
        <v>249</v>
      </c>
      <c r="J15" s="35"/>
      <c r="K15" s="128">
        <v>397</v>
      </c>
      <c r="L15" s="128">
        <v>449</v>
      </c>
      <c r="M15" s="128">
        <v>460</v>
      </c>
    </row>
    <row r="16" spans="1:14" ht="13" x14ac:dyDescent="0.25">
      <c r="B16" s="57" t="s">
        <v>81</v>
      </c>
      <c r="C16" s="6"/>
      <c r="D16" s="85">
        <v>229044</v>
      </c>
      <c r="F16" s="71">
        <f>ROUND(SUM(F7:F15),)</f>
        <v>227798</v>
      </c>
      <c r="G16" s="71">
        <f>ROUND(SUM(G7:G15),)</f>
        <v>224194</v>
      </c>
      <c r="H16" s="71">
        <f>ROUND(SUM(H7:H15),)</f>
        <v>226986</v>
      </c>
      <c r="I16" s="85">
        <v>230410</v>
      </c>
      <c r="J16" s="37"/>
      <c r="K16" s="160">
        <v>229932</v>
      </c>
      <c r="L16" s="160">
        <v>237420</v>
      </c>
      <c r="M16" s="160">
        <v>247596</v>
      </c>
    </row>
    <row r="17" spans="2:15" ht="13" x14ac:dyDescent="0.25">
      <c r="B17" s="57" t="s">
        <v>82</v>
      </c>
      <c r="C17" s="6"/>
      <c r="D17" s="4"/>
      <c r="F17" s="4"/>
      <c r="G17" s="4"/>
      <c r="H17" s="4"/>
      <c r="I17" s="4"/>
      <c r="J17" s="37"/>
      <c r="K17" s="154"/>
      <c r="L17" s="154"/>
      <c r="M17" s="154"/>
    </row>
    <row r="18" spans="2:15" x14ac:dyDescent="0.25">
      <c r="B18" s="58" t="s">
        <v>83</v>
      </c>
      <c r="C18" s="6"/>
      <c r="D18" s="72">
        <v>12658</v>
      </c>
      <c r="F18" s="35">
        <v>11862</v>
      </c>
      <c r="G18" s="35">
        <v>11696</v>
      </c>
      <c r="H18" s="35">
        <v>13643</v>
      </c>
      <c r="I18" s="72">
        <v>16707</v>
      </c>
      <c r="J18" s="35"/>
      <c r="K18" s="128">
        <v>15236</v>
      </c>
      <c r="L18" s="128">
        <v>15470</v>
      </c>
      <c r="M18" s="128">
        <v>16251</v>
      </c>
    </row>
    <row r="19" spans="2:15" ht="13" x14ac:dyDescent="0.25">
      <c r="B19" s="58" t="s">
        <v>84</v>
      </c>
      <c r="C19" s="5"/>
      <c r="D19" s="72">
        <v>148</v>
      </c>
      <c r="F19" s="35">
        <v>363</v>
      </c>
      <c r="G19" s="35">
        <v>298</v>
      </c>
      <c r="H19" s="35">
        <v>961</v>
      </c>
      <c r="I19" s="72">
        <v>358</v>
      </c>
      <c r="J19" s="35"/>
      <c r="K19" s="128">
        <v>311</v>
      </c>
      <c r="L19" s="128">
        <v>190</v>
      </c>
      <c r="M19" s="128">
        <v>340</v>
      </c>
    </row>
    <row r="20" spans="2:15" ht="13" x14ac:dyDescent="0.25">
      <c r="B20" s="58" t="s">
        <v>85</v>
      </c>
      <c r="C20" s="5"/>
      <c r="D20" s="72">
        <v>978</v>
      </c>
      <c r="F20" s="35">
        <v>679</v>
      </c>
      <c r="G20" s="35">
        <v>423</v>
      </c>
      <c r="H20" s="35">
        <v>1130</v>
      </c>
      <c r="I20" s="72">
        <v>853</v>
      </c>
      <c r="J20" s="35"/>
      <c r="K20" s="128">
        <v>1117</v>
      </c>
      <c r="L20" s="128">
        <v>1246</v>
      </c>
      <c r="M20" s="128">
        <v>1807</v>
      </c>
    </row>
    <row r="21" spans="2:15" ht="13" x14ac:dyDescent="0.3">
      <c r="B21" s="58" t="s">
        <v>169</v>
      </c>
      <c r="C21" s="5"/>
      <c r="D21" s="72">
        <v>0</v>
      </c>
      <c r="F21" s="35">
        <v>0</v>
      </c>
      <c r="G21" s="35">
        <v>655</v>
      </c>
      <c r="H21" s="35">
        <v>0</v>
      </c>
      <c r="I21" s="72">
        <v>0</v>
      </c>
      <c r="J21" s="35"/>
      <c r="K21" s="128">
        <v>0</v>
      </c>
      <c r="L21" s="128">
        <v>3619</v>
      </c>
      <c r="M21" s="128">
        <v>0</v>
      </c>
      <c r="O21" s="13"/>
    </row>
    <row r="22" spans="2:15" ht="13" x14ac:dyDescent="0.3">
      <c r="B22" s="58" t="s">
        <v>78</v>
      </c>
      <c r="C22" s="5"/>
      <c r="D22" s="72">
        <v>90</v>
      </c>
      <c r="F22" s="35">
        <v>291</v>
      </c>
      <c r="G22" s="35">
        <v>219</v>
      </c>
      <c r="H22" s="35">
        <v>647</v>
      </c>
      <c r="I22" s="72">
        <v>0</v>
      </c>
      <c r="J22" s="35"/>
      <c r="K22" s="128">
        <v>0</v>
      </c>
      <c r="L22" s="128">
        <v>0</v>
      </c>
      <c r="M22" s="128">
        <v>0</v>
      </c>
      <c r="O22" s="13"/>
    </row>
    <row r="23" spans="2:15" s="13" customFormat="1" ht="13" x14ac:dyDescent="0.3">
      <c r="B23" s="58" t="s">
        <v>140</v>
      </c>
      <c r="C23" s="14"/>
      <c r="D23" s="72">
        <v>655</v>
      </c>
      <c r="E23" s="1"/>
      <c r="F23" s="35">
        <v>448</v>
      </c>
      <c r="G23" s="35">
        <v>133</v>
      </c>
      <c r="H23" s="35">
        <v>214</v>
      </c>
      <c r="I23" s="72">
        <v>2441</v>
      </c>
      <c r="J23" s="35"/>
      <c r="K23" s="128">
        <v>6169</v>
      </c>
      <c r="L23" s="128">
        <v>798</v>
      </c>
      <c r="M23" s="128">
        <v>623</v>
      </c>
      <c r="N23" s="1"/>
    </row>
    <row r="24" spans="2:15" s="13" customFormat="1" ht="13" x14ac:dyDescent="0.3">
      <c r="B24" s="58" t="s">
        <v>202</v>
      </c>
      <c r="C24" s="14"/>
      <c r="D24" s="72"/>
      <c r="E24" s="1"/>
      <c r="F24" s="35"/>
      <c r="G24" s="35"/>
      <c r="H24" s="35"/>
      <c r="I24" s="72">
        <v>98</v>
      </c>
      <c r="J24" s="35"/>
      <c r="K24" s="128">
        <v>121</v>
      </c>
      <c r="L24" s="128">
        <v>128</v>
      </c>
      <c r="M24" s="128">
        <v>148</v>
      </c>
      <c r="N24" s="1"/>
      <c r="O24" s="1"/>
    </row>
    <row r="25" spans="2:15" s="13" customFormat="1" ht="13" x14ac:dyDescent="0.3">
      <c r="B25" s="58" t="s">
        <v>86</v>
      </c>
      <c r="C25" s="14"/>
      <c r="D25" s="72">
        <v>1317</v>
      </c>
      <c r="E25" s="1"/>
      <c r="F25" s="35">
        <v>1058</v>
      </c>
      <c r="G25" s="35">
        <v>969</v>
      </c>
      <c r="H25" s="35">
        <v>1040</v>
      </c>
      <c r="I25" s="72">
        <v>1247</v>
      </c>
      <c r="J25" s="35"/>
      <c r="K25" s="128">
        <v>1970</v>
      </c>
      <c r="L25" s="128">
        <v>1508</v>
      </c>
      <c r="M25" s="128">
        <v>1826</v>
      </c>
      <c r="N25" s="1"/>
      <c r="O25" s="1"/>
    </row>
    <row r="26" spans="2:15" x14ac:dyDescent="0.25">
      <c r="B26" s="58" t="s">
        <v>87</v>
      </c>
      <c r="C26" s="7"/>
      <c r="D26" s="72">
        <v>9825</v>
      </c>
      <c r="F26" s="35">
        <v>11684</v>
      </c>
      <c r="G26" s="35">
        <v>13529</v>
      </c>
      <c r="H26" s="35">
        <v>24673</v>
      </c>
      <c r="I26" s="72">
        <v>39297</v>
      </c>
      <c r="J26" s="35"/>
      <c r="K26" s="128">
        <v>35746</v>
      </c>
      <c r="L26" s="128">
        <v>21930</v>
      </c>
      <c r="M26" s="128">
        <v>30820</v>
      </c>
    </row>
    <row r="27" spans="2:15" x14ac:dyDescent="0.25">
      <c r="B27" s="58" t="s">
        <v>88</v>
      </c>
      <c r="C27" s="8"/>
      <c r="D27" s="86">
        <v>0</v>
      </c>
      <c r="F27" s="68">
        <v>0</v>
      </c>
      <c r="G27" s="68">
        <v>0</v>
      </c>
      <c r="H27" s="68">
        <v>0</v>
      </c>
      <c r="I27" s="86">
        <v>0</v>
      </c>
      <c r="J27" s="35"/>
      <c r="K27" s="128">
        <v>0</v>
      </c>
      <c r="L27" s="128">
        <v>0</v>
      </c>
      <c r="M27" s="128">
        <v>0</v>
      </c>
    </row>
    <row r="28" spans="2:15" ht="13" x14ac:dyDescent="0.25">
      <c r="B28" s="57" t="s">
        <v>89</v>
      </c>
      <c r="C28" s="8"/>
      <c r="D28" s="85">
        <v>25671</v>
      </c>
      <c r="F28" s="71">
        <v>26385</v>
      </c>
      <c r="G28" s="71">
        <v>27922</v>
      </c>
      <c r="H28" s="71">
        <v>42308</v>
      </c>
      <c r="I28" s="85">
        <v>61001</v>
      </c>
      <c r="J28" s="37"/>
      <c r="K28" s="160">
        <v>60670</v>
      </c>
      <c r="L28" s="160">
        <v>44889</v>
      </c>
      <c r="M28" s="160">
        <v>51815</v>
      </c>
    </row>
    <row r="29" spans="2:15" ht="13.5" thickBot="1" x14ac:dyDescent="0.3">
      <c r="B29" s="57" t="s">
        <v>90</v>
      </c>
      <c r="C29" s="8"/>
      <c r="D29" s="87">
        <v>254715</v>
      </c>
      <c r="F29" s="61">
        <v>254183</v>
      </c>
      <c r="G29" s="61">
        <v>252114</v>
      </c>
      <c r="H29" s="61">
        <v>269294</v>
      </c>
      <c r="I29" s="87">
        <v>291411</v>
      </c>
      <c r="J29" s="44"/>
      <c r="K29" s="161">
        <f>K28+K16</f>
        <v>290602</v>
      </c>
      <c r="L29" s="161">
        <f>L28+L16</f>
        <v>282309</v>
      </c>
      <c r="M29" s="161">
        <f>M28+M16</f>
        <v>299411</v>
      </c>
    </row>
    <row r="30" spans="2:15" ht="13" x14ac:dyDescent="0.3">
      <c r="B30" s="83" t="s">
        <v>91</v>
      </c>
      <c r="C30" s="2"/>
      <c r="D30" s="84"/>
      <c r="F30" s="84"/>
      <c r="G30" s="84"/>
      <c r="H30" s="84"/>
      <c r="I30" s="84"/>
      <c r="J30" s="31"/>
      <c r="K30" s="84"/>
      <c r="L30" s="84"/>
      <c r="M30" s="84"/>
    </row>
    <row r="31" spans="2:15" ht="13" x14ac:dyDescent="0.25">
      <c r="B31" s="57" t="s">
        <v>92</v>
      </c>
      <c r="C31" s="9"/>
      <c r="D31" s="4"/>
      <c r="F31" s="4"/>
      <c r="G31" s="4"/>
      <c r="H31" s="4"/>
      <c r="I31" s="4"/>
      <c r="J31" s="42"/>
      <c r="K31" s="154"/>
      <c r="L31" s="154"/>
      <c r="M31" s="154"/>
    </row>
    <row r="32" spans="2:15" x14ac:dyDescent="0.25">
      <c r="B32" s="58" t="s">
        <v>93</v>
      </c>
      <c r="C32" s="8"/>
      <c r="D32" s="72" t="s">
        <v>39</v>
      </c>
      <c r="F32" s="35" t="s">
        <v>39</v>
      </c>
      <c r="G32" s="35" t="s">
        <v>39</v>
      </c>
      <c r="H32" s="35" t="s">
        <v>39</v>
      </c>
      <c r="I32" s="72" t="s">
        <v>39</v>
      </c>
      <c r="J32" s="35"/>
      <c r="K32" s="128">
        <v>0</v>
      </c>
      <c r="L32" s="128">
        <v>0</v>
      </c>
      <c r="M32" s="128">
        <v>0</v>
      </c>
    </row>
    <row r="33" spans="2:13" x14ac:dyDescent="0.25">
      <c r="B33" s="58" t="s">
        <v>94</v>
      </c>
      <c r="C33" s="8"/>
      <c r="D33" s="72">
        <v>60286</v>
      </c>
      <c r="E33" s="35"/>
      <c r="F33" s="35">
        <v>60824</v>
      </c>
      <c r="G33" s="35">
        <v>61208</v>
      </c>
      <c r="H33" s="35">
        <v>76686</v>
      </c>
      <c r="I33" s="72">
        <v>77101</v>
      </c>
      <c r="J33" s="35"/>
      <c r="K33" s="128">
        <v>77446</v>
      </c>
      <c r="L33" s="128">
        <v>77884</v>
      </c>
      <c r="M33" s="128">
        <v>77920</v>
      </c>
    </row>
    <row r="34" spans="2:13" ht="13" x14ac:dyDescent="0.25">
      <c r="B34" s="58" t="s">
        <v>95</v>
      </c>
      <c r="C34" s="9"/>
      <c r="D34" s="72">
        <v>-1152</v>
      </c>
      <c r="E34" s="35"/>
      <c r="F34" s="35">
        <v>-1152</v>
      </c>
      <c r="G34" s="35">
        <v>-1152</v>
      </c>
      <c r="H34" s="35">
        <v>-1084</v>
      </c>
      <c r="I34" s="72">
        <v>-1071</v>
      </c>
      <c r="J34" s="35"/>
      <c r="K34" s="128">
        <v>-1044</v>
      </c>
      <c r="L34" s="128">
        <v>-1044</v>
      </c>
      <c r="M34" s="128">
        <v>-1044</v>
      </c>
    </row>
    <row r="35" spans="2:13" ht="13" x14ac:dyDescent="0.25">
      <c r="B35" s="58" t="s">
        <v>96</v>
      </c>
      <c r="C35" s="9"/>
      <c r="D35" s="72">
        <v>125351</v>
      </c>
      <c r="E35" s="35"/>
      <c r="F35" s="35">
        <v>116274</v>
      </c>
      <c r="G35" s="35">
        <v>113606</v>
      </c>
      <c r="H35" s="35">
        <v>113465</v>
      </c>
      <c r="I35" s="72">
        <v>103103</v>
      </c>
      <c r="J35" s="35"/>
      <c r="K35" s="128">
        <v>100638</v>
      </c>
      <c r="L35" s="128">
        <v>95775</v>
      </c>
      <c r="M35" s="128">
        <v>94929</v>
      </c>
    </row>
    <row r="36" spans="2:13" ht="13" x14ac:dyDescent="0.25">
      <c r="B36" s="58" t="s">
        <v>97</v>
      </c>
      <c r="C36" s="10"/>
      <c r="D36" s="72">
        <v>170</v>
      </c>
      <c r="E36" s="35"/>
      <c r="F36" s="35">
        <v>301</v>
      </c>
      <c r="G36" s="35">
        <v>54</v>
      </c>
      <c r="H36" s="35">
        <v>298</v>
      </c>
      <c r="I36" s="72">
        <v>1195</v>
      </c>
      <c r="J36" s="35"/>
      <c r="K36" s="128">
        <v>1811</v>
      </c>
      <c r="L36" s="128">
        <v>671</v>
      </c>
      <c r="M36" s="128">
        <v>873</v>
      </c>
    </row>
    <row r="37" spans="2:13" ht="13" x14ac:dyDescent="0.25">
      <c r="B37" s="57" t="s">
        <v>98</v>
      </c>
      <c r="C37" s="10"/>
      <c r="D37" s="85">
        <v>184655</v>
      </c>
      <c r="E37" s="37"/>
      <c r="F37" s="71">
        <v>176247</v>
      </c>
      <c r="G37" s="71">
        <v>173716</v>
      </c>
      <c r="H37" s="71">
        <v>189365</v>
      </c>
      <c r="I37" s="85">
        <v>180328</v>
      </c>
      <c r="J37" s="37"/>
      <c r="K37" s="160">
        <v>178851</v>
      </c>
      <c r="L37" s="160">
        <v>173286</v>
      </c>
      <c r="M37" s="160">
        <v>172678</v>
      </c>
    </row>
    <row r="38" spans="2:13" ht="13" x14ac:dyDescent="0.25">
      <c r="B38" s="58" t="s">
        <v>99</v>
      </c>
      <c r="C38" s="9"/>
      <c r="D38" s="72">
        <v>809</v>
      </c>
      <c r="E38" s="35"/>
      <c r="F38" s="35">
        <v>530</v>
      </c>
      <c r="G38" s="35">
        <v>430</v>
      </c>
      <c r="H38" s="35">
        <v>309</v>
      </c>
      <c r="I38" s="72">
        <v>1663</v>
      </c>
      <c r="J38" s="35"/>
      <c r="K38" s="128">
        <v>1598</v>
      </c>
      <c r="L38" s="128">
        <v>1326</v>
      </c>
      <c r="M38" s="128">
        <v>407</v>
      </c>
    </row>
    <row r="39" spans="2:13" ht="13" x14ac:dyDescent="0.25">
      <c r="B39" s="57" t="s">
        <v>100</v>
      </c>
      <c r="C39" s="9"/>
      <c r="D39" s="85">
        <v>185464</v>
      </c>
      <c r="E39" s="37"/>
      <c r="F39" s="71">
        <v>176777</v>
      </c>
      <c r="G39" s="71">
        <v>174146</v>
      </c>
      <c r="H39" s="71">
        <v>189674</v>
      </c>
      <c r="I39" s="85">
        <v>181991</v>
      </c>
      <c r="J39" s="37"/>
      <c r="K39" s="160">
        <v>180449</v>
      </c>
      <c r="L39" s="160">
        <v>174612</v>
      </c>
      <c r="M39" s="160">
        <v>173085</v>
      </c>
    </row>
    <row r="40" spans="2:13" ht="13" x14ac:dyDescent="0.25">
      <c r="B40" s="57" t="s">
        <v>101</v>
      </c>
      <c r="C40" s="9"/>
      <c r="D40" s="4"/>
      <c r="E40" s="42"/>
      <c r="F40" s="4"/>
      <c r="G40" s="4"/>
      <c r="H40" s="4"/>
      <c r="I40" s="4"/>
      <c r="J40" s="42"/>
      <c r="K40" s="154"/>
      <c r="L40" s="154"/>
      <c r="M40" s="154"/>
    </row>
    <row r="41" spans="2:13" x14ac:dyDescent="0.25">
      <c r="B41" s="58" t="s">
        <v>102</v>
      </c>
      <c r="C41" s="12"/>
      <c r="D41" s="72">
        <v>2286</v>
      </c>
      <c r="E41" s="35"/>
      <c r="F41" s="35">
        <v>2065</v>
      </c>
      <c r="G41" s="35">
        <v>1842</v>
      </c>
      <c r="H41" s="35">
        <v>1731</v>
      </c>
      <c r="I41" s="72">
        <v>1379</v>
      </c>
      <c r="J41" s="35"/>
      <c r="K41" s="128">
        <v>990</v>
      </c>
      <c r="L41" s="128">
        <v>1258</v>
      </c>
      <c r="M41" s="128">
        <v>1509</v>
      </c>
    </row>
    <row r="42" spans="2:13" x14ac:dyDescent="0.25">
      <c r="B42" s="58" t="s">
        <v>103</v>
      </c>
      <c r="C42" s="12"/>
      <c r="D42" s="72">
        <v>1737</v>
      </c>
      <c r="E42" s="35"/>
      <c r="F42" s="35">
        <v>1875</v>
      </c>
      <c r="G42" s="35">
        <v>2400</v>
      </c>
      <c r="H42" s="35">
        <v>2466</v>
      </c>
      <c r="I42" s="72">
        <v>1871</v>
      </c>
      <c r="J42" s="35"/>
      <c r="K42" s="128">
        <v>1825</v>
      </c>
      <c r="L42" s="128">
        <v>2003</v>
      </c>
      <c r="M42" s="128">
        <v>2076</v>
      </c>
    </row>
    <row r="43" spans="2:13" x14ac:dyDescent="0.25">
      <c r="B43" s="58" t="s">
        <v>104</v>
      </c>
      <c r="D43" s="72">
        <v>1568</v>
      </c>
      <c r="E43" s="35"/>
      <c r="F43" s="35">
        <v>7881</v>
      </c>
      <c r="G43" s="35">
        <v>7702</v>
      </c>
      <c r="H43" s="35">
        <v>7825</v>
      </c>
      <c r="I43" s="72">
        <v>11338</v>
      </c>
      <c r="J43" s="35"/>
      <c r="K43" s="128">
        <v>12564</v>
      </c>
      <c r="L43" s="128">
        <v>11981</v>
      </c>
      <c r="M43" s="128">
        <v>12358</v>
      </c>
    </row>
    <row r="44" spans="2:13" x14ac:dyDescent="0.25">
      <c r="B44" s="59" t="s">
        <v>105</v>
      </c>
      <c r="D44" s="72">
        <v>0</v>
      </c>
      <c r="E44" s="35"/>
      <c r="F44" s="35">
        <v>0</v>
      </c>
      <c r="G44" s="35">
        <v>0</v>
      </c>
      <c r="H44" s="35">
        <v>0</v>
      </c>
      <c r="I44" s="72">
        <v>3506</v>
      </c>
      <c r="J44" s="35"/>
      <c r="K44" s="128">
        <v>2441</v>
      </c>
      <c r="L44" s="128">
        <v>2121</v>
      </c>
      <c r="M44" s="128">
        <v>1622</v>
      </c>
    </row>
    <row r="45" spans="2:13" x14ac:dyDescent="0.25">
      <c r="B45" s="59" t="s">
        <v>106</v>
      </c>
      <c r="D45" s="72">
        <v>19474</v>
      </c>
      <c r="E45" s="35"/>
      <c r="F45" s="35">
        <v>17855</v>
      </c>
      <c r="G45" s="35">
        <v>16008</v>
      </c>
      <c r="H45" s="35">
        <v>14158</v>
      </c>
      <c r="I45" s="72">
        <v>41497</v>
      </c>
      <c r="J45" s="35"/>
      <c r="K45" s="128">
        <v>40454</v>
      </c>
      <c r="L45" s="128">
        <v>37902</v>
      </c>
      <c r="M45" s="128">
        <v>51369</v>
      </c>
    </row>
    <row r="46" spans="2:13" x14ac:dyDescent="0.25">
      <c r="B46" s="58" t="s">
        <v>107</v>
      </c>
      <c r="D46" s="72">
        <v>0</v>
      </c>
      <c r="E46" s="35"/>
      <c r="F46" s="35">
        <v>0</v>
      </c>
      <c r="G46" s="35">
        <v>0</v>
      </c>
      <c r="H46" s="35">
        <v>0</v>
      </c>
      <c r="I46" s="72">
        <v>265</v>
      </c>
      <c r="J46" s="35"/>
      <c r="K46" s="128">
        <v>265</v>
      </c>
      <c r="L46" s="128">
        <v>265</v>
      </c>
      <c r="M46" s="128">
        <v>265</v>
      </c>
    </row>
    <row r="47" spans="2:13" ht="13" x14ac:dyDescent="0.25">
      <c r="B47" s="57" t="s">
        <v>108</v>
      </c>
      <c r="D47" s="85">
        <v>25065</v>
      </c>
      <c r="E47" s="37"/>
      <c r="F47" s="71">
        <f>SUM(F41:F45)</f>
        <v>29676</v>
      </c>
      <c r="G47" s="71">
        <f>SUM(G41:G45)</f>
        <v>27952</v>
      </c>
      <c r="H47" s="71">
        <f>SUM(H41:H45)</f>
        <v>26180</v>
      </c>
      <c r="I47" s="85">
        <v>59856</v>
      </c>
      <c r="J47" s="37"/>
      <c r="K47" s="160">
        <v>58539</v>
      </c>
      <c r="L47" s="160">
        <v>55530</v>
      </c>
      <c r="M47" s="160">
        <v>69199</v>
      </c>
    </row>
    <row r="48" spans="2:13" ht="13" x14ac:dyDescent="0.25">
      <c r="B48" s="57" t="s">
        <v>109</v>
      </c>
      <c r="D48" s="4"/>
      <c r="E48" s="44"/>
      <c r="F48" s="4"/>
      <c r="G48" s="4"/>
      <c r="H48" s="4"/>
      <c r="I48" s="4"/>
      <c r="J48" s="44"/>
      <c r="K48" s="154"/>
      <c r="L48" s="154"/>
      <c r="M48" s="154"/>
    </row>
    <row r="49" spans="2:13" x14ac:dyDescent="0.25">
      <c r="B49" s="58" t="s">
        <v>110</v>
      </c>
      <c r="D49" s="72">
        <v>8030</v>
      </c>
      <c r="E49" s="35"/>
      <c r="F49" s="35">
        <v>9500</v>
      </c>
      <c r="G49" s="35">
        <v>8836</v>
      </c>
      <c r="H49" s="35">
        <v>10574</v>
      </c>
      <c r="I49" s="72">
        <v>10923</v>
      </c>
      <c r="J49" s="35"/>
      <c r="K49" s="128">
        <v>12996</v>
      </c>
      <c r="L49" s="128">
        <v>11605</v>
      </c>
      <c r="M49" s="128">
        <v>12947</v>
      </c>
    </row>
    <row r="50" spans="2:13" x14ac:dyDescent="0.25">
      <c r="B50" s="58" t="s">
        <v>111</v>
      </c>
      <c r="D50" s="72">
        <v>481</v>
      </c>
      <c r="E50" s="35"/>
      <c r="F50" s="35">
        <v>229</v>
      </c>
      <c r="G50" s="35">
        <v>422</v>
      </c>
      <c r="H50" s="35">
        <v>1501</v>
      </c>
      <c r="I50" s="72">
        <v>2673</v>
      </c>
      <c r="J50" s="35"/>
      <c r="K50" s="128">
        <v>2421</v>
      </c>
      <c r="L50" s="128">
        <v>2355</v>
      </c>
      <c r="M50" s="128">
        <v>2450</v>
      </c>
    </row>
    <row r="51" spans="2:13" x14ac:dyDescent="0.25">
      <c r="B51" s="58" t="s">
        <v>112</v>
      </c>
      <c r="D51" s="72">
        <v>2086</v>
      </c>
      <c r="E51" s="35"/>
      <c r="F51" s="35">
        <v>2046</v>
      </c>
      <c r="G51" s="35">
        <v>1789</v>
      </c>
      <c r="H51" s="35">
        <v>1940</v>
      </c>
      <c r="I51" s="72">
        <v>2259</v>
      </c>
      <c r="J51" s="35"/>
      <c r="K51" s="128">
        <v>3062</v>
      </c>
      <c r="L51" s="128">
        <v>3025</v>
      </c>
      <c r="M51" s="128">
        <v>3422</v>
      </c>
    </row>
    <row r="52" spans="2:13" x14ac:dyDescent="0.25">
      <c r="B52" s="58" t="s">
        <v>113</v>
      </c>
      <c r="D52" s="72">
        <v>10920</v>
      </c>
      <c r="E52" s="35"/>
      <c r="F52" s="35">
        <v>11407</v>
      </c>
      <c r="G52" s="35">
        <v>13388</v>
      </c>
      <c r="H52" s="35">
        <v>14634</v>
      </c>
      <c r="I52" s="72">
        <v>16912</v>
      </c>
      <c r="J52" s="35"/>
      <c r="K52" s="128">
        <v>17622</v>
      </c>
      <c r="L52" s="128">
        <v>17665</v>
      </c>
      <c r="M52" s="128">
        <v>18766</v>
      </c>
    </row>
    <row r="53" spans="2:13" x14ac:dyDescent="0.25">
      <c r="B53" s="58" t="s">
        <v>114</v>
      </c>
      <c r="D53" s="72">
        <v>4044</v>
      </c>
      <c r="E53" s="35"/>
      <c r="F53" s="35">
        <v>5114</v>
      </c>
      <c r="G53" s="35">
        <v>6215</v>
      </c>
      <c r="H53" s="35">
        <v>7393</v>
      </c>
      <c r="I53" s="72">
        <v>3718</v>
      </c>
      <c r="J53" s="35"/>
      <c r="K53" s="128">
        <v>4822</v>
      </c>
      <c r="L53" s="128">
        <v>5920</v>
      </c>
      <c r="M53" s="128">
        <v>7060</v>
      </c>
    </row>
    <row r="54" spans="2:13" x14ac:dyDescent="0.25">
      <c r="B54" s="58" t="s">
        <v>115</v>
      </c>
      <c r="D54" s="72">
        <v>3128</v>
      </c>
      <c r="E54" s="35"/>
      <c r="F54" s="35">
        <v>3876</v>
      </c>
      <c r="G54" s="35">
        <v>3643</v>
      </c>
      <c r="H54" s="35">
        <v>3378</v>
      </c>
      <c r="I54" s="72">
        <v>3861</v>
      </c>
      <c r="J54" s="35"/>
      <c r="K54" s="128">
        <v>3902</v>
      </c>
      <c r="L54" s="128">
        <v>3621</v>
      </c>
      <c r="M54" s="128">
        <v>3436</v>
      </c>
    </row>
    <row r="55" spans="2:13" x14ac:dyDescent="0.25">
      <c r="B55" s="58" t="s">
        <v>116</v>
      </c>
      <c r="D55" s="72">
        <v>15407</v>
      </c>
      <c r="E55" s="35"/>
      <c r="F55" s="35">
        <v>15558</v>
      </c>
      <c r="G55" s="35">
        <v>15723</v>
      </c>
      <c r="H55" s="35">
        <v>14020</v>
      </c>
      <c r="I55" s="72">
        <v>9218</v>
      </c>
      <c r="J55" s="35"/>
      <c r="K55" s="128">
        <v>6789</v>
      </c>
      <c r="L55" s="128">
        <v>7976</v>
      </c>
      <c r="M55" s="128">
        <v>9046</v>
      </c>
    </row>
    <row r="56" spans="2:13" x14ac:dyDescent="0.25">
      <c r="B56" s="58" t="s">
        <v>117</v>
      </c>
      <c r="D56" s="72">
        <v>0</v>
      </c>
      <c r="E56" s="35"/>
      <c r="F56" s="35">
        <v>0</v>
      </c>
      <c r="G56" s="35">
        <v>0</v>
      </c>
      <c r="H56" s="35">
        <v>0</v>
      </c>
      <c r="I56" s="72">
        <v>0</v>
      </c>
      <c r="J56" s="35"/>
      <c r="K56" s="128">
        <v>0</v>
      </c>
      <c r="L56" s="128">
        <v>0</v>
      </c>
      <c r="M56" s="128"/>
    </row>
    <row r="57" spans="2:13" ht="13" x14ac:dyDescent="0.25">
      <c r="B57" s="57" t="s">
        <v>118</v>
      </c>
      <c r="D57" s="85">
        <v>44186</v>
      </c>
      <c r="E57" s="37"/>
      <c r="F57" s="71">
        <f>SUM(F49:F56)</f>
        <v>47730</v>
      </c>
      <c r="G57" s="71">
        <f>SUM(G49:G56)</f>
        <v>50016</v>
      </c>
      <c r="H57" s="71">
        <f>SUM(H49:H56)</f>
        <v>53440</v>
      </c>
      <c r="I57" s="85">
        <v>49564</v>
      </c>
      <c r="J57" s="37"/>
      <c r="K57" s="160">
        <v>51614</v>
      </c>
      <c r="L57" s="160">
        <v>52167</v>
      </c>
      <c r="M57" s="160">
        <v>57127</v>
      </c>
    </row>
    <row r="58" spans="2:13" ht="13" x14ac:dyDescent="0.25">
      <c r="B58" s="57" t="s">
        <v>119</v>
      </c>
      <c r="D58" s="85">
        <v>69251</v>
      </c>
      <c r="E58" s="37"/>
      <c r="F58" s="71">
        <f>F47+F57</f>
        <v>77406</v>
      </c>
      <c r="G58" s="71">
        <f>G47+G57</f>
        <v>77968</v>
      </c>
      <c r="H58" s="71">
        <f>H47+H57</f>
        <v>79620</v>
      </c>
      <c r="I58" s="85">
        <v>109420</v>
      </c>
      <c r="J58" s="37"/>
      <c r="K58" s="160">
        <v>110153</v>
      </c>
      <c r="L58" s="160">
        <v>107697</v>
      </c>
      <c r="M58" s="160">
        <v>126326</v>
      </c>
    </row>
    <row r="59" spans="2:13" ht="13.5" thickBot="1" x14ac:dyDescent="0.3">
      <c r="B59" s="60" t="s">
        <v>120</v>
      </c>
      <c r="D59" s="87">
        <v>254715</v>
      </c>
      <c r="E59" s="44"/>
      <c r="F59" s="61">
        <f>F39+F58</f>
        <v>254183</v>
      </c>
      <c r="G59" s="61">
        <f>G39+G58</f>
        <v>252114</v>
      </c>
      <c r="H59" s="61">
        <f>H39+H58</f>
        <v>269294</v>
      </c>
      <c r="I59" s="87">
        <v>291411</v>
      </c>
      <c r="J59" s="44"/>
      <c r="K59" s="61">
        <v>290602</v>
      </c>
      <c r="L59" s="61">
        <v>282309</v>
      </c>
      <c r="M59" s="61">
        <v>299411</v>
      </c>
    </row>
    <row r="60" spans="2:13" ht="75" x14ac:dyDescent="0.25">
      <c r="B60" s="12" t="s">
        <v>210</v>
      </c>
    </row>
  </sheetData>
  <hyperlinks>
    <hyperlink ref="A1" location="Contents!A1" display="Back" xr:uid="{00000000-0004-0000-0400-000000000000}"/>
  </hyperlinks>
  <pageMargins left="0.7" right="0.7" top="0.75" bottom="0.75" header="0.3" footer="0.3"/>
  <pageSetup paperSize="9"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4"/>
  <sheetViews>
    <sheetView showGridLines="0" zoomScale="70" zoomScaleNormal="70" workbookViewId="0">
      <pane xSplit="2" ySplit="4" topLeftCell="C5" activePane="bottomRight" state="frozen"/>
      <selection pane="topRight"/>
      <selection pane="bottomLeft"/>
      <selection pane="bottomRight" activeCell="B38" sqref="B38"/>
    </sheetView>
  </sheetViews>
  <sheetFormatPr defaultColWidth="8.81640625" defaultRowHeight="12.5" x14ac:dyDescent="0.25"/>
  <cols>
    <col min="1" max="1" width="2.1796875" style="1" customWidth="1"/>
    <col min="2" max="2" width="44.54296875" style="12" customWidth="1"/>
    <col min="3" max="3" width="1.81640625" style="1" customWidth="1"/>
    <col min="4" max="4" width="10.1796875" style="1" bestFit="1" customWidth="1"/>
    <col min="5" max="5" width="1.81640625" style="1" customWidth="1"/>
    <col min="6" max="9" width="9.1796875" style="4" bestFit="1" customWidth="1"/>
    <col min="10" max="10" width="10.1796875" style="1" bestFit="1" customWidth="1"/>
    <col min="11" max="11" width="1.81640625" style="1" customWidth="1"/>
    <col min="12" max="14" width="10.1796875" style="1" bestFit="1" customWidth="1"/>
    <col min="15" max="15" width="2.81640625" style="1" customWidth="1"/>
    <col min="16" max="16384" width="8.81640625" style="1"/>
  </cols>
  <sheetData>
    <row r="1" spans="1:16" ht="13" x14ac:dyDescent="0.3">
      <c r="A1" s="63" t="s">
        <v>164</v>
      </c>
      <c r="F1" s="1"/>
      <c r="G1" s="1"/>
      <c r="H1" s="1"/>
      <c r="I1" s="1"/>
    </row>
    <row r="4" spans="1:16" s="69" customFormat="1" ht="13" x14ac:dyDescent="0.3">
      <c r="B4" s="76" t="s">
        <v>42</v>
      </c>
      <c r="C4" s="1"/>
      <c r="D4" s="75" t="s">
        <v>65</v>
      </c>
      <c r="F4" s="75" t="s">
        <v>1</v>
      </c>
      <c r="G4" s="75" t="s">
        <v>2</v>
      </c>
      <c r="H4" s="75" t="s">
        <v>3</v>
      </c>
      <c r="I4" s="75" t="s">
        <v>4</v>
      </c>
      <c r="J4" s="75" t="s">
        <v>0</v>
      </c>
      <c r="K4" s="1"/>
      <c r="L4" s="75" t="s">
        <v>5</v>
      </c>
      <c r="M4" s="75" t="s">
        <v>168</v>
      </c>
      <c r="N4" s="75" t="s">
        <v>201</v>
      </c>
      <c r="P4" s="1"/>
    </row>
    <row r="5" spans="1:16" ht="13" x14ac:dyDescent="0.25">
      <c r="B5" s="32" t="s">
        <v>18</v>
      </c>
      <c r="D5" s="72">
        <v>36571</v>
      </c>
      <c r="E5" s="36"/>
      <c r="F5" s="35">
        <v>8581</v>
      </c>
      <c r="G5" s="35">
        <v>8106</v>
      </c>
      <c r="H5" s="35">
        <v>9543</v>
      </c>
      <c r="I5" s="35">
        <v>12778</v>
      </c>
      <c r="J5" s="72">
        <v>39008</v>
      </c>
      <c r="L5" s="35">
        <v>10471</v>
      </c>
      <c r="M5" s="35">
        <v>11250</v>
      </c>
      <c r="N5" s="35">
        <v>12229</v>
      </c>
    </row>
    <row r="6" spans="1:16" x14ac:dyDescent="0.25">
      <c r="B6" s="32" t="s">
        <v>19</v>
      </c>
      <c r="D6" s="72">
        <v>36417</v>
      </c>
      <c r="E6" s="37"/>
      <c r="F6" s="35">
        <v>6825</v>
      </c>
      <c r="G6" s="35">
        <v>8188</v>
      </c>
      <c r="H6" s="35">
        <v>8514</v>
      </c>
      <c r="I6" s="35">
        <v>9242</v>
      </c>
      <c r="J6" s="72">
        <v>32769</v>
      </c>
      <c r="L6" s="35">
        <v>9399</v>
      </c>
      <c r="M6" s="35">
        <v>9362</v>
      </c>
      <c r="N6" s="35">
        <v>8888</v>
      </c>
    </row>
    <row r="7" spans="1:16" x14ac:dyDescent="0.25">
      <c r="B7" s="32" t="s">
        <v>20</v>
      </c>
      <c r="D7" s="72">
        <v>15763</v>
      </c>
      <c r="E7" s="37"/>
      <c r="F7" s="35">
        <v>4521</v>
      </c>
      <c r="G7" s="35">
        <v>4456</v>
      </c>
      <c r="H7" s="35">
        <v>4109</v>
      </c>
      <c r="I7" s="35">
        <v>5129</v>
      </c>
      <c r="J7" s="72">
        <v>18215</v>
      </c>
      <c r="L7" s="35">
        <v>4359</v>
      </c>
      <c r="M7" s="35">
        <v>4532</v>
      </c>
      <c r="N7" s="35">
        <v>4425</v>
      </c>
    </row>
    <row r="8" spans="1:16" x14ac:dyDescent="0.25">
      <c r="B8" s="32" t="s">
        <v>195</v>
      </c>
      <c r="D8" s="72">
        <v>609</v>
      </c>
      <c r="E8" s="37"/>
      <c r="F8" s="35">
        <v>451</v>
      </c>
      <c r="G8" s="35">
        <v>713</v>
      </c>
      <c r="H8" s="35">
        <v>934</v>
      </c>
      <c r="I8" s="35">
        <v>1364</v>
      </c>
      <c r="J8" s="72">
        <v>3462</v>
      </c>
      <c r="L8" s="35">
        <v>1740</v>
      </c>
      <c r="M8" s="35">
        <v>2011</v>
      </c>
      <c r="N8" s="35">
        <v>2173</v>
      </c>
    </row>
    <row r="9" spans="1:16" x14ac:dyDescent="0.25">
      <c r="B9" s="32" t="s">
        <v>34</v>
      </c>
      <c r="D9" s="72">
        <f>7480-D8</f>
        <v>6871</v>
      </c>
      <c r="E9" s="37"/>
      <c r="F9" s="35">
        <f>1695-F8</f>
        <v>1244</v>
      </c>
      <c r="G9" s="35">
        <v>1624</v>
      </c>
      <c r="H9" s="35">
        <f>2351-H8</f>
        <v>1417</v>
      </c>
      <c r="I9" s="35">
        <v>2803</v>
      </c>
      <c r="J9" s="72">
        <v>7088</v>
      </c>
      <c r="L9" s="35">
        <v>1766</v>
      </c>
      <c r="M9" s="35">
        <v>2533</v>
      </c>
      <c r="N9" s="35">
        <v>2326</v>
      </c>
    </row>
    <row r="10" spans="1:16" ht="13" x14ac:dyDescent="0.25">
      <c r="B10" s="9" t="s">
        <v>9</v>
      </c>
      <c r="D10" s="77">
        <v>96231</v>
      </c>
      <c r="E10" s="37"/>
      <c r="F10" s="70">
        <v>21622</v>
      </c>
      <c r="G10" s="70">
        <v>23087</v>
      </c>
      <c r="H10" s="70">
        <v>24517</v>
      </c>
      <c r="I10" s="70">
        <v>31316</v>
      </c>
      <c r="J10" s="77">
        <v>100542</v>
      </c>
      <c r="L10" s="70">
        <v>27735</v>
      </c>
      <c r="M10" s="70">
        <v>29688</v>
      </c>
      <c r="N10" s="70">
        <v>30041</v>
      </c>
    </row>
    <row r="11" spans="1:16" ht="13" x14ac:dyDescent="0.25">
      <c r="B11" s="7"/>
      <c r="D11" s="36"/>
      <c r="E11" s="36"/>
      <c r="F11" s="38"/>
      <c r="G11" s="38"/>
      <c r="H11" s="38"/>
      <c r="I11" s="38"/>
      <c r="J11" s="36"/>
      <c r="L11" s="38"/>
      <c r="M11" s="38"/>
      <c r="N11" s="38"/>
    </row>
    <row r="12" spans="1:16" x14ac:dyDescent="0.25">
      <c r="B12" s="32" t="s">
        <v>209</v>
      </c>
      <c r="D12" s="78">
        <v>-139</v>
      </c>
      <c r="E12" s="39"/>
      <c r="F12" s="35"/>
      <c r="G12" s="35"/>
      <c r="H12" s="35"/>
      <c r="I12" s="35"/>
      <c r="J12" s="72"/>
      <c r="L12" s="35"/>
      <c r="M12" s="35">
        <v>0</v>
      </c>
      <c r="N12" s="35">
        <v>0</v>
      </c>
    </row>
    <row r="13" spans="1:16" ht="13" x14ac:dyDescent="0.25">
      <c r="B13" s="32" t="s">
        <v>23</v>
      </c>
      <c r="D13" s="72">
        <v>-21507</v>
      </c>
      <c r="E13" s="36"/>
      <c r="F13" s="35">
        <v>-5878</v>
      </c>
      <c r="G13" s="35">
        <v>-6260</v>
      </c>
      <c r="H13" s="35">
        <v>-6515</v>
      </c>
      <c r="I13" s="35">
        <v>-8370</v>
      </c>
      <c r="J13" s="72">
        <v>-27023</v>
      </c>
      <c r="L13" s="35">
        <v>-7964</v>
      </c>
      <c r="M13" s="35">
        <v>-8209</v>
      </c>
      <c r="N13" s="35">
        <v>-7589</v>
      </c>
    </row>
    <row r="14" spans="1:16" x14ac:dyDescent="0.25">
      <c r="B14" s="32" t="s">
        <v>24</v>
      </c>
      <c r="D14" s="72">
        <v>-25030</v>
      </c>
      <c r="E14" s="37"/>
      <c r="F14" s="35">
        <v>-5926</v>
      </c>
      <c r="G14" s="35">
        <v>-6621</v>
      </c>
      <c r="H14" s="35">
        <v>-7002</v>
      </c>
      <c r="I14" s="35">
        <v>-9452</v>
      </c>
      <c r="J14" s="72">
        <v>-29001</v>
      </c>
      <c r="L14" s="35">
        <v>-7832</v>
      </c>
      <c r="M14" s="35">
        <v>-8628</v>
      </c>
      <c r="N14" s="35">
        <v>-7970</v>
      </c>
    </row>
    <row r="15" spans="1:16" x14ac:dyDescent="0.25">
      <c r="B15" s="32" t="s">
        <v>25</v>
      </c>
      <c r="D15" s="72">
        <v>-16422</v>
      </c>
      <c r="E15" s="37"/>
      <c r="F15" s="35">
        <v>-4090</v>
      </c>
      <c r="G15" s="35">
        <v>-4294</v>
      </c>
      <c r="H15" s="35">
        <v>-4709</v>
      </c>
      <c r="I15" s="35">
        <v>-6901</v>
      </c>
      <c r="J15" s="72">
        <v>-19994</v>
      </c>
      <c r="L15" s="35">
        <v>-5799</v>
      </c>
      <c r="M15" s="35">
        <v>-5375</v>
      </c>
      <c r="N15" s="35">
        <v>-4653</v>
      </c>
    </row>
    <row r="16" spans="1:16" x14ac:dyDescent="0.25">
      <c r="B16" s="32" t="s">
        <v>26</v>
      </c>
      <c r="D16" s="72">
        <v>-675</v>
      </c>
      <c r="E16" s="37"/>
      <c r="F16" s="35">
        <v>-167</v>
      </c>
      <c r="G16" s="35">
        <v>-198</v>
      </c>
      <c r="H16" s="35">
        <v>-202</v>
      </c>
      <c r="I16" s="35">
        <v>-210</v>
      </c>
      <c r="J16" s="72">
        <v>-777</v>
      </c>
      <c r="L16" s="35">
        <v>-203</v>
      </c>
      <c r="M16" s="35">
        <v>-207</v>
      </c>
      <c r="N16" s="35">
        <v>-225</v>
      </c>
    </row>
    <row r="17" spans="2:17" x14ac:dyDescent="0.25">
      <c r="B17" s="32" t="s">
        <v>27</v>
      </c>
      <c r="D17" s="72">
        <v>-785</v>
      </c>
      <c r="E17" s="37"/>
      <c r="F17" s="35">
        <v>-180</v>
      </c>
      <c r="G17" s="35">
        <v>-219</v>
      </c>
      <c r="H17" s="35">
        <v>-238</v>
      </c>
      <c r="I17" s="35">
        <v>-336</v>
      </c>
      <c r="J17" s="72">
        <v>-973</v>
      </c>
      <c r="L17" s="35">
        <v>-343</v>
      </c>
      <c r="M17" s="35">
        <v>-386</v>
      </c>
      <c r="N17" s="35">
        <v>-321</v>
      </c>
      <c r="O17" s="104"/>
      <c r="Q17" s="104"/>
    </row>
    <row r="18" spans="2:17" x14ac:dyDescent="0.25">
      <c r="B18" s="32" t="s">
        <v>43</v>
      </c>
      <c r="D18" s="72">
        <f>-3371-246</f>
        <v>-3617</v>
      </c>
      <c r="E18" s="37"/>
      <c r="F18" s="35">
        <v>-804</v>
      </c>
      <c r="G18" s="35">
        <v>-1039</v>
      </c>
      <c r="H18" s="35">
        <f>-155-784</f>
        <v>-939</v>
      </c>
      <c r="I18" s="35">
        <v>-713</v>
      </c>
      <c r="J18" s="72">
        <f>-3073-422</f>
        <v>-3495</v>
      </c>
      <c r="L18" s="35">
        <v>-409</v>
      </c>
      <c r="M18" s="35">
        <v>-1434</v>
      </c>
      <c r="N18" s="35">
        <v>-1195</v>
      </c>
      <c r="O18" s="104"/>
      <c r="Q18" s="104"/>
    </row>
    <row r="19" spans="2:17" ht="13" x14ac:dyDescent="0.25">
      <c r="B19" s="9" t="s">
        <v>44</v>
      </c>
      <c r="D19" s="77">
        <v>-68036</v>
      </c>
      <c r="E19" s="37"/>
      <c r="F19" s="70">
        <v>-17045</v>
      </c>
      <c r="G19" s="70">
        <v>-18631</v>
      </c>
      <c r="H19" s="70">
        <v>-19605</v>
      </c>
      <c r="I19" s="70">
        <v>-25982</v>
      </c>
      <c r="J19" s="77">
        <v>-81263</v>
      </c>
      <c r="L19" s="70">
        <v>-22550</v>
      </c>
      <c r="M19" s="70">
        <v>-24239</v>
      </c>
      <c r="N19" s="70">
        <v>-21953</v>
      </c>
      <c r="O19" s="104"/>
      <c r="Q19" s="104"/>
    </row>
    <row r="20" spans="2:17" ht="13" x14ac:dyDescent="0.25">
      <c r="B20" s="9" t="s">
        <v>11</v>
      </c>
      <c r="D20" s="77">
        <v>28056</v>
      </c>
      <c r="E20" s="37"/>
      <c r="F20" s="70">
        <v>4577</v>
      </c>
      <c r="G20" s="70">
        <v>4456</v>
      </c>
      <c r="H20" s="70">
        <v>4912</v>
      </c>
      <c r="I20" s="70">
        <f>I10+I19</f>
        <v>5334</v>
      </c>
      <c r="J20" s="77">
        <f>J10+J19</f>
        <v>19279</v>
      </c>
      <c r="L20" s="70">
        <v>5185</v>
      </c>
      <c r="M20" s="70">
        <v>5449</v>
      </c>
      <c r="N20" s="70">
        <v>8088</v>
      </c>
      <c r="O20" s="104"/>
      <c r="Q20" s="104"/>
    </row>
    <row r="21" spans="2:17" ht="13" x14ac:dyDescent="0.25">
      <c r="B21" s="32"/>
      <c r="D21" s="36"/>
      <c r="E21" s="36"/>
      <c r="F21" s="35"/>
      <c r="G21" s="35"/>
      <c r="H21" s="35"/>
      <c r="I21" s="35"/>
      <c r="J21" s="36"/>
      <c r="L21" s="35"/>
      <c r="M21" s="35"/>
      <c r="N21" s="35"/>
      <c r="O21" s="104"/>
      <c r="Q21" s="104"/>
    </row>
    <row r="22" spans="2:17" s="13" customFormat="1" ht="13" x14ac:dyDescent="0.3">
      <c r="B22" s="32" t="s">
        <v>36</v>
      </c>
      <c r="C22" s="1"/>
      <c r="D22" s="72">
        <v>-12771</v>
      </c>
      <c r="E22" s="40"/>
      <c r="F22" s="35">
        <v>-3383</v>
      </c>
      <c r="G22" s="35">
        <v>-3565</v>
      </c>
      <c r="H22" s="35">
        <v>-3578</v>
      </c>
      <c r="I22" s="35">
        <v>-4612</v>
      </c>
      <c r="J22" s="72">
        <v>-15138</v>
      </c>
      <c r="K22" s="1"/>
      <c r="L22" s="35">
        <v>-4430</v>
      </c>
      <c r="M22" s="35">
        <v>-4413</v>
      </c>
      <c r="N22" s="35">
        <v>-4562</v>
      </c>
      <c r="O22" s="105"/>
      <c r="P22" s="1"/>
      <c r="Q22" s="105"/>
    </row>
    <row r="23" spans="2:17" s="13" customFormat="1" ht="13" x14ac:dyDescent="0.3">
      <c r="B23" s="32" t="s">
        <v>66</v>
      </c>
      <c r="C23" s="1"/>
      <c r="D23" s="72">
        <v>-832</v>
      </c>
      <c r="E23" s="40"/>
      <c r="F23" s="35">
        <v>0</v>
      </c>
      <c r="G23" s="35">
        <v>0</v>
      </c>
      <c r="H23" s="35">
        <v>0</v>
      </c>
      <c r="I23" s="35">
        <v>-285</v>
      </c>
      <c r="J23" s="72">
        <v>-285</v>
      </c>
      <c r="K23" s="1"/>
      <c r="L23" s="35"/>
      <c r="M23" s="35"/>
      <c r="N23" s="35"/>
      <c r="P23" s="1"/>
      <c r="Q23" s="105"/>
    </row>
    <row r="24" spans="2:17" ht="25" x14ac:dyDescent="0.3">
      <c r="B24" s="32" t="s">
        <v>45</v>
      </c>
      <c r="D24" s="72">
        <v>-1691</v>
      </c>
      <c r="E24" s="39"/>
      <c r="F24" s="35">
        <v>-2823</v>
      </c>
      <c r="G24" s="35">
        <v>-2518</v>
      </c>
      <c r="H24" s="35">
        <v>-4986</v>
      </c>
      <c r="I24" s="35">
        <v>-9565</v>
      </c>
      <c r="J24" s="72">
        <v>-19892</v>
      </c>
      <c r="L24" s="35">
        <v>-3289</v>
      </c>
      <c r="M24" s="35">
        <v>-5441</v>
      </c>
      <c r="N24" s="35">
        <v>-5451</v>
      </c>
      <c r="O24" s="105"/>
      <c r="Q24" s="104"/>
    </row>
    <row r="25" spans="2:17" ht="13" x14ac:dyDescent="0.3">
      <c r="B25" s="32" t="s">
        <v>46</v>
      </c>
      <c r="D25" s="72">
        <v>585</v>
      </c>
      <c r="E25" s="41"/>
      <c r="F25" s="35">
        <v>119</v>
      </c>
      <c r="G25" s="35">
        <v>85</v>
      </c>
      <c r="H25" s="35">
        <v>76</v>
      </c>
      <c r="I25" s="35">
        <v>56</v>
      </c>
      <c r="J25" s="72">
        <v>336</v>
      </c>
      <c r="L25" s="35">
        <v>130</v>
      </c>
      <c r="M25" s="35">
        <v>246</v>
      </c>
      <c r="N25" s="35">
        <v>340</v>
      </c>
      <c r="O25" s="105"/>
      <c r="Q25" s="104"/>
    </row>
    <row r="26" spans="2:17" ht="13" x14ac:dyDescent="0.3">
      <c r="B26" s="32" t="s">
        <v>47</v>
      </c>
      <c r="D26" s="72">
        <v>-1459</v>
      </c>
      <c r="E26" s="41"/>
      <c r="F26" s="35">
        <v>-611</v>
      </c>
      <c r="G26" s="35">
        <v>-630</v>
      </c>
      <c r="H26" s="35">
        <v>-627</v>
      </c>
      <c r="I26" s="35">
        <v>-1101</v>
      </c>
      <c r="J26" s="72">
        <v>-2969</v>
      </c>
      <c r="L26" s="35">
        <v>-962</v>
      </c>
      <c r="M26" s="35">
        <v>-955</v>
      </c>
      <c r="N26" s="35">
        <v>-993</v>
      </c>
      <c r="O26" s="105"/>
      <c r="Q26" s="104"/>
    </row>
    <row r="27" spans="2:17" ht="13" x14ac:dyDescent="0.3">
      <c r="B27" s="32" t="s">
        <v>170</v>
      </c>
      <c r="D27" s="72">
        <v>-10</v>
      </c>
      <c r="E27" s="41"/>
      <c r="F27" s="35">
        <v>-11</v>
      </c>
      <c r="G27" s="35">
        <v>49</v>
      </c>
      <c r="H27" s="35">
        <v>-15</v>
      </c>
      <c r="I27" s="35">
        <v>-186</v>
      </c>
      <c r="J27" s="72">
        <v>-163</v>
      </c>
      <c r="L27" s="35">
        <v>39</v>
      </c>
      <c r="M27" s="35">
        <v>-61</v>
      </c>
      <c r="N27" s="35">
        <v>47</v>
      </c>
      <c r="O27" s="105"/>
      <c r="Q27" s="104"/>
    </row>
    <row r="28" spans="2:17" ht="13" x14ac:dyDescent="0.3">
      <c r="B28" s="32" t="s">
        <v>67</v>
      </c>
      <c r="D28" s="72">
        <v>15855</v>
      </c>
      <c r="E28" s="41"/>
      <c r="F28" s="35">
        <v>0</v>
      </c>
      <c r="G28" s="35">
        <v>0</v>
      </c>
      <c r="H28" s="35">
        <v>0</v>
      </c>
      <c r="I28" s="35">
        <f t="shared" ref="I28" si="0">J28-SUM(F28:H28)</f>
        <v>0</v>
      </c>
      <c r="J28" s="72">
        <v>0</v>
      </c>
      <c r="L28" s="35">
        <v>0</v>
      </c>
      <c r="M28" s="35">
        <v>0</v>
      </c>
      <c r="N28" s="35">
        <v>0</v>
      </c>
      <c r="O28" s="105"/>
      <c r="Q28" s="104"/>
    </row>
    <row r="29" spans="2:17" ht="13" x14ac:dyDescent="0.3">
      <c r="B29" s="32" t="s">
        <v>48</v>
      </c>
      <c r="D29" s="72">
        <v>-4380</v>
      </c>
      <c r="E29" s="42"/>
      <c r="F29" s="35">
        <v>-6430</v>
      </c>
      <c r="G29" s="35">
        <v>0</v>
      </c>
      <c r="H29" s="35"/>
      <c r="I29" s="35">
        <v>-620</v>
      </c>
      <c r="J29" s="72">
        <v>-7050</v>
      </c>
      <c r="L29" s="35">
        <v>0</v>
      </c>
      <c r="M29" s="35">
        <v>0</v>
      </c>
      <c r="N29" s="35"/>
      <c r="O29" s="105"/>
      <c r="Q29" s="104"/>
    </row>
    <row r="30" spans="2:17" ht="25" x14ac:dyDescent="0.3">
      <c r="B30" s="32" t="s">
        <v>207</v>
      </c>
      <c r="D30" s="72">
        <v>-758</v>
      </c>
      <c r="E30" s="41"/>
      <c r="F30" s="35">
        <v>170</v>
      </c>
      <c r="G30" s="35">
        <v>-584</v>
      </c>
      <c r="H30" s="35">
        <v>3939</v>
      </c>
      <c r="I30" s="35">
        <v>1756</v>
      </c>
      <c r="J30" s="72">
        <v>5281</v>
      </c>
      <c r="L30" s="35">
        <v>1299</v>
      </c>
      <c r="M30" s="35">
        <v>26</v>
      </c>
      <c r="N30" s="35">
        <v>698</v>
      </c>
      <c r="O30" s="105"/>
      <c r="Q30" s="104"/>
    </row>
    <row r="31" spans="2:17" ht="13" x14ac:dyDescent="0.3">
      <c r="B31" s="32" t="s">
        <v>68</v>
      </c>
      <c r="D31" s="72">
        <v>0</v>
      </c>
      <c r="E31" s="41"/>
      <c r="F31" s="35">
        <v>0</v>
      </c>
      <c r="G31" s="35">
        <v>0</v>
      </c>
      <c r="H31" s="35">
        <v>0</v>
      </c>
      <c r="I31" s="35">
        <v>1437</v>
      </c>
      <c r="J31" s="72">
        <v>1437</v>
      </c>
      <c r="L31" s="35"/>
      <c r="M31" s="35"/>
      <c r="N31" s="35">
        <v>0</v>
      </c>
      <c r="O31" s="105"/>
      <c r="Q31" s="104"/>
    </row>
    <row r="32" spans="2:17" ht="25" x14ac:dyDescent="0.3">
      <c r="B32" s="32" t="s">
        <v>217</v>
      </c>
      <c r="D32" s="72">
        <v>60</v>
      </c>
      <c r="E32" s="42"/>
      <c r="F32" s="35">
        <v>-222</v>
      </c>
      <c r="G32" s="35">
        <v>-38</v>
      </c>
      <c r="H32" s="35">
        <v>0</v>
      </c>
      <c r="I32" s="35">
        <v>0</v>
      </c>
      <c r="J32" s="72">
        <v>-260</v>
      </c>
      <c r="L32" s="35">
        <v>0</v>
      </c>
      <c r="M32" s="35">
        <v>0</v>
      </c>
      <c r="N32" s="35"/>
      <c r="O32" s="105"/>
      <c r="Q32" s="104"/>
    </row>
    <row r="33" spans="2:17" ht="13" x14ac:dyDescent="0.3">
      <c r="B33" s="32" t="s">
        <v>69</v>
      </c>
      <c r="D33" s="72">
        <v>418</v>
      </c>
      <c r="E33" s="42"/>
      <c r="F33" s="35"/>
      <c r="G33" s="35">
        <v>0</v>
      </c>
      <c r="H33" s="35">
        <v>0</v>
      </c>
      <c r="I33" s="35">
        <v>-124</v>
      </c>
      <c r="J33" s="72">
        <v>-124</v>
      </c>
      <c r="L33" s="35"/>
      <c r="M33" s="35"/>
      <c r="N33" s="35"/>
      <c r="O33" s="105"/>
      <c r="Q33" s="104"/>
    </row>
    <row r="34" spans="2:17" ht="25" x14ac:dyDescent="0.3">
      <c r="B34" s="32" t="s">
        <v>49</v>
      </c>
      <c r="D34" s="72">
        <v>324</v>
      </c>
      <c r="E34" s="43"/>
      <c r="F34" s="35">
        <v>46</v>
      </c>
      <c r="G34" s="35">
        <v>0</v>
      </c>
      <c r="H34" s="35">
        <v>0</v>
      </c>
      <c r="I34" s="35">
        <v>0</v>
      </c>
      <c r="J34" s="72">
        <v>46</v>
      </c>
      <c r="L34" s="35">
        <v>0</v>
      </c>
      <c r="M34" s="35">
        <v>0</v>
      </c>
      <c r="N34" s="35">
        <v>305</v>
      </c>
      <c r="O34" s="105"/>
      <c r="Q34" s="104"/>
    </row>
    <row r="35" spans="2:17" ht="13" x14ac:dyDescent="0.3">
      <c r="B35" s="32" t="s">
        <v>171</v>
      </c>
      <c r="D35" s="72">
        <v>-138</v>
      </c>
      <c r="E35" s="41"/>
      <c r="F35" s="35">
        <v>-109</v>
      </c>
      <c r="G35" s="35">
        <v>-68</v>
      </c>
      <c r="H35" s="35">
        <v>-53</v>
      </c>
      <c r="I35" s="35">
        <v>-97</v>
      </c>
      <c r="J35" s="72">
        <v>-327</v>
      </c>
      <c r="L35" s="35">
        <v>-174</v>
      </c>
      <c r="M35" s="35">
        <v>-124</v>
      </c>
      <c r="N35" s="35">
        <v>-116</v>
      </c>
      <c r="O35" s="105"/>
      <c r="Q35" s="104"/>
    </row>
    <row r="36" spans="2:17" ht="13" x14ac:dyDescent="0.3">
      <c r="B36" s="32" t="s">
        <v>216</v>
      </c>
      <c r="D36" s="72">
        <v>-980</v>
      </c>
      <c r="E36" s="43"/>
      <c r="F36" s="35">
        <v>-342</v>
      </c>
      <c r="G36" s="35">
        <v>436</v>
      </c>
      <c r="H36" s="35">
        <v>331</v>
      </c>
      <c r="I36" s="35">
        <v>11</v>
      </c>
      <c r="J36" s="72">
        <v>436</v>
      </c>
      <c r="L36" s="35">
        <v>-600</v>
      </c>
      <c r="M36" s="35">
        <v>812</v>
      </c>
      <c r="N36" s="35">
        <v>-205</v>
      </c>
      <c r="O36" s="105"/>
      <c r="Q36" s="104"/>
    </row>
    <row r="37" spans="2:17" ht="13" x14ac:dyDescent="0.3">
      <c r="B37" s="9" t="s">
        <v>50</v>
      </c>
      <c r="D37" s="77">
        <v>22279</v>
      </c>
      <c r="E37" s="37"/>
      <c r="F37" s="70">
        <v>-9019</v>
      </c>
      <c r="G37" s="70">
        <v>-2377</v>
      </c>
      <c r="H37" s="70">
        <v>-1</v>
      </c>
      <c r="I37" s="70">
        <v>-7996</v>
      </c>
      <c r="J37" s="77">
        <v>-19393</v>
      </c>
      <c r="L37" s="70">
        <v>-2802</v>
      </c>
      <c r="M37" s="70">
        <v>-4461</v>
      </c>
      <c r="N37" s="70">
        <v>-1849</v>
      </c>
      <c r="O37" s="105"/>
      <c r="Q37" s="104"/>
    </row>
    <row r="38" spans="2:17" ht="13" x14ac:dyDescent="0.3">
      <c r="B38" s="32" t="s">
        <v>51</v>
      </c>
      <c r="D38" s="72">
        <v>-3428</v>
      </c>
      <c r="E38" s="42"/>
      <c r="F38" s="35">
        <v>-113</v>
      </c>
      <c r="G38" s="35">
        <v>-380</v>
      </c>
      <c r="H38" s="35">
        <v>-261</v>
      </c>
      <c r="I38" s="35">
        <v>-1079</v>
      </c>
      <c r="J38" s="72">
        <v>-1833</v>
      </c>
      <c r="L38" s="35">
        <v>345</v>
      </c>
      <c r="M38" s="35">
        <v>-516</v>
      </c>
      <c r="N38" s="35">
        <v>-505</v>
      </c>
      <c r="O38" s="105"/>
      <c r="Q38" s="104"/>
    </row>
    <row r="39" spans="2:17" ht="13" x14ac:dyDescent="0.3">
      <c r="B39" s="9" t="s">
        <v>52</v>
      </c>
      <c r="D39" s="77">
        <v>18851</v>
      </c>
      <c r="E39" s="37"/>
      <c r="F39" s="70">
        <v>-9132</v>
      </c>
      <c r="G39" s="70">
        <v>-2757</v>
      </c>
      <c r="H39" s="70">
        <v>-262</v>
      </c>
      <c r="I39" s="70">
        <v>-9075</v>
      </c>
      <c r="J39" s="77">
        <v>-21226</v>
      </c>
      <c r="L39" s="70">
        <v>-2457</v>
      </c>
      <c r="M39" s="70">
        <v>-4977</v>
      </c>
      <c r="N39" s="70">
        <v>-2354</v>
      </c>
      <c r="O39" s="105"/>
      <c r="Q39" s="104"/>
    </row>
    <row r="40" spans="2:17" ht="13" x14ac:dyDescent="0.3">
      <c r="B40" s="33" t="s">
        <v>53</v>
      </c>
      <c r="D40" s="42"/>
      <c r="E40" s="42"/>
      <c r="F40" s="38"/>
      <c r="G40" s="38"/>
      <c r="H40" s="38"/>
      <c r="I40" s="38"/>
      <c r="J40" s="42"/>
      <c r="L40" s="38"/>
      <c r="M40" s="38"/>
      <c r="N40" s="38"/>
      <c r="O40" s="105"/>
    </row>
    <row r="41" spans="2:17" ht="13" x14ac:dyDescent="0.3">
      <c r="B41" s="32" t="s">
        <v>54</v>
      </c>
      <c r="D41" s="72">
        <v>18686</v>
      </c>
      <c r="E41" s="42"/>
      <c r="F41" s="35">
        <v>-9077</v>
      </c>
      <c r="G41" s="35">
        <v>-2668</v>
      </c>
      <c r="H41" s="35">
        <v>-141</v>
      </c>
      <c r="I41" s="35">
        <v>-9035</v>
      </c>
      <c r="J41" s="72">
        <v>-20921</v>
      </c>
      <c r="L41" s="35">
        <v>-2465</v>
      </c>
      <c r="M41" s="35">
        <v>-4863</v>
      </c>
      <c r="N41" s="35">
        <v>-2096</v>
      </c>
      <c r="O41" s="105"/>
    </row>
    <row r="42" spans="2:17" ht="13" x14ac:dyDescent="0.3">
      <c r="B42" s="32" t="s">
        <v>55</v>
      </c>
      <c r="D42" s="72">
        <v>165</v>
      </c>
      <c r="E42" s="42"/>
      <c r="F42" s="35">
        <v>-55</v>
      </c>
      <c r="G42" s="35">
        <v>-89</v>
      </c>
      <c r="H42" s="35">
        <v>-121</v>
      </c>
      <c r="I42" s="35">
        <v>-40</v>
      </c>
      <c r="J42" s="72">
        <v>-305</v>
      </c>
      <c r="L42" s="35">
        <v>8</v>
      </c>
      <c r="M42" s="35">
        <v>-114</v>
      </c>
      <c r="N42" s="35">
        <v>-258</v>
      </c>
      <c r="O42" s="105"/>
    </row>
    <row r="43" spans="2:17" ht="39" x14ac:dyDescent="0.3">
      <c r="B43" s="80" t="s">
        <v>56</v>
      </c>
      <c r="D43" s="81"/>
      <c r="E43" s="42"/>
      <c r="F43" s="82"/>
      <c r="G43" s="82"/>
      <c r="H43" s="82"/>
      <c r="I43" s="82"/>
      <c r="J43" s="81"/>
      <c r="L43" s="82"/>
      <c r="M43" s="82"/>
      <c r="N43" s="82"/>
      <c r="O43" s="105"/>
    </row>
    <row r="44" spans="2:17" ht="25" x14ac:dyDescent="0.3">
      <c r="B44" s="33" t="s">
        <v>57</v>
      </c>
      <c r="D44" s="42"/>
      <c r="E44" s="42"/>
      <c r="F44" s="38"/>
      <c r="G44" s="38"/>
      <c r="H44" s="38"/>
      <c r="I44" s="38"/>
      <c r="J44" s="42"/>
      <c r="L44" s="38"/>
      <c r="M44" s="38"/>
      <c r="N44" s="38"/>
      <c r="O44" s="105"/>
    </row>
    <row r="45" spans="2:17" ht="13" x14ac:dyDescent="0.3">
      <c r="B45" s="32" t="s">
        <v>58</v>
      </c>
      <c r="D45" s="72">
        <v>335</v>
      </c>
      <c r="E45" s="42"/>
      <c r="F45" s="35">
        <v>131</v>
      </c>
      <c r="G45" s="35">
        <v>-247</v>
      </c>
      <c r="H45" s="35">
        <v>244</v>
      </c>
      <c r="I45" s="35">
        <v>897</v>
      </c>
      <c r="J45" s="72">
        <v>1025</v>
      </c>
      <c r="L45" s="35">
        <v>616</v>
      </c>
      <c r="M45" s="35">
        <v>-1140</v>
      </c>
      <c r="N45" s="35">
        <v>202</v>
      </c>
      <c r="O45" s="105"/>
    </row>
    <row r="46" spans="2:17" ht="26" x14ac:dyDescent="0.3">
      <c r="B46" s="9" t="s">
        <v>59</v>
      </c>
      <c r="D46" s="77">
        <v>335</v>
      </c>
      <c r="E46" s="37"/>
      <c r="F46" s="70">
        <v>131</v>
      </c>
      <c r="G46" s="70">
        <v>-247</v>
      </c>
      <c r="H46" s="70">
        <v>244</v>
      </c>
      <c r="I46" s="70">
        <v>897</v>
      </c>
      <c r="J46" s="77">
        <v>1025</v>
      </c>
      <c r="L46" s="70">
        <v>616</v>
      </c>
      <c r="M46" s="70">
        <v>-1140</v>
      </c>
      <c r="N46" s="70">
        <v>202</v>
      </c>
      <c r="O46" s="105"/>
    </row>
    <row r="47" spans="2:17" ht="13" x14ac:dyDescent="0.3">
      <c r="B47" s="9" t="s">
        <v>60</v>
      </c>
      <c r="D47" s="77">
        <v>19186</v>
      </c>
      <c r="E47" s="37"/>
      <c r="F47" s="70">
        <v>-9001</v>
      </c>
      <c r="G47" s="70">
        <v>-3004</v>
      </c>
      <c r="H47" s="70">
        <v>-18</v>
      </c>
      <c r="I47" s="70">
        <v>-8178</v>
      </c>
      <c r="J47" s="77">
        <v>-20201</v>
      </c>
      <c r="L47" s="70">
        <v>-1841</v>
      </c>
      <c r="M47" s="70">
        <v>-6117</v>
      </c>
      <c r="N47" s="70">
        <v>-2152</v>
      </c>
      <c r="O47" s="105"/>
    </row>
    <row r="48" spans="2:17" ht="13" x14ac:dyDescent="0.3">
      <c r="B48" s="80" t="s">
        <v>53</v>
      </c>
      <c r="D48" s="81"/>
      <c r="E48" s="42"/>
      <c r="F48" s="82"/>
      <c r="G48" s="82"/>
      <c r="H48" s="82"/>
      <c r="I48" s="82">
        <f t="shared" ref="I48" si="1">J48-SUM(F48:H48)</f>
        <v>0</v>
      </c>
      <c r="J48" s="81"/>
      <c r="L48" s="82"/>
      <c r="M48" s="82"/>
      <c r="N48" s="82"/>
      <c r="O48" s="105"/>
    </row>
    <row r="49" spans="2:14" x14ac:dyDescent="0.25">
      <c r="B49" s="32" t="s">
        <v>54</v>
      </c>
      <c r="D49" s="72">
        <v>19021</v>
      </c>
      <c r="E49" s="44"/>
      <c r="F49" s="35">
        <v>-8946</v>
      </c>
      <c r="G49" s="35">
        <v>-2915</v>
      </c>
      <c r="H49" s="35">
        <v>103</v>
      </c>
      <c r="I49" s="35">
        <v>-8138</v>
      </c>
      <c r="J49" s="72">
        <v>-19896</v>
      </c>
      <c r="L49" s="35">
        <v>-1849</v>
      </c>
      <c r="M49" s="35">
        <v>-6003</v>
      </c>
      <c r="N49" s="35">
        <v>-1894</v>
      </c>
    </row>
    <row r="50" spans="2:14" x14ac:dyDescent="0.25">
      <c r="B50" s="32" t="s">
        <v>55</v>
      </c>
      <c r="D50" s="72">
        <v>165</v>
      </c>
      <c r="E50" s="44"/>
      <c r="F50" s="35">
        <v>-55</v>
      </c>
      <c r="G50" s="35">
        <v>-89</v>
      </c>
      <c r="H50" s="35">
        <v>-121</v>
      </c>
      <c r="I50" s="35">
        <v>-40</v>
      </c>
      <c r="J50" s="72">
        <v>-305</v>
      </c>
      <c r="L50" s="35">
        <v>8</v>
      </c>
      <c r="M50" s="35">
        <v>-114</v>
      </c>
      <c r="N50" s="35">
        <v>-258</v>
      </c>
    </row>
    <row r="51" spans="2:14" ht="13" x14ac:dyDescent="0.25">
      <c r="B51" s="80" t="s">
        <v>61</v>
      </c>
      <c r="D51" s="81"/>
      <c r="E51" s="42"/>
      <c r="F51" s="82"/>
      <c r="G51" s="82"/>
      <c r="H51" s="82"/>
      <c r="I51" s="82"/>
      <c r="J51" s="81"/>
      <c r="L51" s="82"/>
      <c r="M51" s="82"/>
      <c r="N51" s="82"/>
    </row>
    <row r="52" spans="2:14" ht="25" x14ac:dyDescent="0.25">
      <c r="B52" s="33" t="s">
        <v>62</v>
      </c>
      <c r="D52" s="72">
        <v>86</v>
      </c>
      <c r="E52" s="44"/>
      <c r="F52" s="35">
        <v>-42</v>
      </c>
      <c r="G52" s="35">
        <v>-12</v>
      </c>
      <c r="H52" s="35">
        <v>-0.65</v>
      </c>
      <c r="I52" s="35">
        <v>-41.38</v>
      </c>
      <c r="J52" s="72">
        <v>-95</v>
      </c>
      <c r="L52" s="35">
        <v>-11</v>
      </c>
      <c r="M52" s="35">
        <v>-27</v>
      </c>
      <c r="N52" s="35">
        <v>-9</v>
      </c>
    </row>
    <row r="53" spans="2:14" ht="25.5" thickBot="1" x14ac:dyDescent="0.3">
      <c r="B53" s="34" t="s">
        <v>63</v>
      </c>
      <c r="D53" s="79">
        <v>85</v>
      </c>
      <c r="E53" s="44"/>
      <c r="F53" s="45" t="s">
        <v>64</v>
      </c>
      <c r="G53" s="45" t="s">
        <v>64</v>
      </c>
      <c r="H53" s="45" t="s">
        <v>64</v>
      </c>
      <c r="I53" s="45" t="s">
        <v>64</v>
      </c>
      <c r="J53" s="79" t="s">
        <v>70</v>
      </c>
      <c r="L53" s="45" t="s">
        <v>64</v>
      </c>
      <c r="M53" s="45" t="s">
        <v>64</v>
      </c>
      <c r="N53" s="45" t="s">
        <v>64</v>
      </c>
    </row>
    <row r="54" spans="2:14" ht="37.5" x14ac:dyDescent="0.25">
      <c r="B54" s="12" t="s">
        <v>208</v>
      </c>
    </row>
  </sheetData>
  <hyperlinks>
    <hyperlink ref="A1" location="Contents!A1" display="Back" xr:uid="{00000000-0004-0000-0500-000000000000}"/>
  </hyperlinks>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4"/>
  <sheetViews>
    <sheetView showGridLines="0" zoomScale="80" zoomScaleNormal="80" workbookViewId="0">
      <pane xSplit="2" ySplit="4" topLeftCell="C5" activePane="bottomRight" state="frozen"/>
      <selection pane="topRight"/>
      <selection pane="bottomLeft"/>
      <selection pane="bottomRight" activeCell="B18" sqref="B18"/>
    </sheetView>
  </sheetViews>
  <sheetFormatPr defaultColWidth="8.81640625" defaultRowHeight="12.5" outlineLevelCol="1" x14ac:dyDescent="0.25"/>
  <cols>
    <col min="1" max="1" width="2.1796875" style="1" customWidth="1"/>
    <col min="2" max="2" width="40.90625" style="12" bestFit="1" customWidth="1"/>
    <col min="3" max="3" width="1.81640625" style="1" customWidth="1"/>
    <col min="4" max="4" width="10.1796875" style="1" bestFit="1" customWidth="1"/>
    <col min="5" max="5" width="1.81640625" style="1" customWidth="1"/>
    <col min="6" max="8" width="10.1796875" style="1" customWidth="1"/>
    <col min="9" max="9" width="10.1796875" style="1" customWidth="1" outlineLevel="1"/>
    <col min="10" max="10" width="1.81640625" style="1" customWidth="1" outlineLevel="1"/>
    <col min="11" max="13" width="10.1796875" style="1" customWidth="1" outlineLevel="1"/>
    <col min="14" max="14" width="9.08984375" style="1" bestFit="1" customWidth="1"/>
    <col min="15" max="16384" width="8.81640625" style="1"/>
  </cols>
  <sheetData>
    <row r="1" spans="1:15" ht="13" x14ac:dyDescent="0.3">
      <c r="A1" s="63" t="s">
        <v>164</v>
      </c>
    </row>
    <row r="4" spans="1:15" s="2" customFormat="1" ht="13" x14ac:dyDescent="0.3">
      <c r="B4" s="76" t="s">
        <v>122</v>
      </c>
      <c r="C4" s="1"/>
      <c r="D4" s="75" t="s">
        <v>65</v>
      </c>
      <c r="E4" s="1"/>
      <c r="F4" s="75" t="s">
        <v>211</v>
      </c>
      <c r="G4" s="75" t="s">
        <v>212</v>
      </c>
      <c r="H4" s="75" t="s">
        <v>167</v>
      </c>
      <c r="I4" s="75" t="s">
        <v>0</v>
      </c>
      <c r="J4" s="1"/>
      <c r="K4" s="75" t="s">
        <v>213</v>
      </c>
      <c r="L4" s="75" t="s">
        <v>214</v>
      </c>
      <c r="M4" s="75" t="s">
        <v>203</v>
      </c>
      <c r="N4" s="1"/>
    </row>
    <row r="5" spans="1:15" ht="13" x14ac:dyDescent="0.25">
      <c r="B5" s="80" t="s">
        <v>123</v>
      </c>
      <c r="D5" s="97"/>
      <c r="F5" s="97"/>
      <c r="G5" s="97"/>
      <c r="H5" s="97"/>
      <c r="I5" s="97"/>
      <c r="K5" s="97"/>
      <c r="L5" s="97"/>
      <c r="M5" s="97"/>
    </row>
    <row r="6" spans="1:15" x14ac:dyDescent="0.25">
      <c r="B6" s="32" t="s">
        <v>124</v>
      </c>
      <c r="D6" s="134">
        <v>22279</v>
      </c>
      <c r="F6" s="95">
        <v>-9019</v>
      </c>
      <c r="G6" s="95">
        <v>-11396</v>
      </c>
      <c r="H6" s="95">
        <v>-11397</v>
      </c>
      <c r="I6" s="134">
        <v>-19393</v>
      </c>
      <c r="K6" s="95">
        <v>-2802</v>
      </c>
      <c r="L6" s="95">
        <v>-7263</v>
      </c>
      <c r="M6" s="95">
        <v>-9112</v>
      </c>
    </row>
    <row r="7" spans="1:15" ht="25" x14ac:dyDescent="0.25">
      <c r="B7" s="32" t="s">
        <v>125</v>
      </c>
      <c r="D7" s="134"/>
      <c r="F7" s="95"/>
      <c r="G7" s="95"/>
      <c r="H7" s="95"/>
      <c r="I7" s="134"/>
      <c r="K7" s="95"/>
      <c r="L7" s="95"/>
      <c r="M7" s="95"/>
    </row>
    <row r="8" spans="1:15" x14ac:dyDescent="0.25">
      <c r="B8" s="32" t="s">
        <v>36</v>
      </c>
      <c r="D8" s="134">
        <v>12771</v>
      </c>
      <c r="F8" s="95">
        <v>3383</v>
      </c>
      <c r="G8" s="95">
        <v>6948</v>
      </c>
      <c r="H8" s="95">
        <v>10526</v>
      </c>
      <c r="I8" s="134">
        <v>15138</v>
      </c>
      <c r="K8" s="95">
        <v>4430</v>
      </c>
      <c r="L8" s="95">
        <v>8843</v>
      </c>
      <c r="M8" s="95">
        <v>13405</v>
      </c>
      <c r="N8" s="95"/>
    </row>
    <row r="9" spans="1:15" s="129" customFormat="1" ht="25" x14ac:dyDescent="0.25">
      <c r="B9" s="130" t="s">
        <v>126</v>
      </c>
      <c r="C9" s="1"/>
      <c r="D9" s="134">
        <v>163</v>
      </c>
      <c r="E9" s="1"/>
      <c r="F9" s="133">
        <f>301+'PnL (IFRS)'!F35</f>
        <v>192</v>
      </c>
      <c r="G9" s="133">
        <v>376</v>
      </c>
      <c r="H9" s="133">
        <v>310</v>
      </c>
      <c r="I9" s="134">
        <v>183</v>
      </c>
      <c r="J9" s="1"/>
      <c r="K9" s="133">
        <f>296+'PnL (IFRS)'!L35</f>
        <v>122</v>
      </c>
      <c r="L9" s="133">
        <v>345</v>
      </c>
      <c r="M9" s="133">
        <v>326</v>
      </c>
      <c r="O9" s="1"/>
    </row>
    <row r="10" spans="1:15" s="129" customFormat="1" x14ac:dyDescent="0.25">
      <c r="B10" s="130" t="s">
        <v>171</v>
      </c>
      <c r="C10" s="1"/>
      <c r="D10" s="134">
        <f>-'PnL (IFRS)'!D35</f>
        <v>138</v>
      </c>
      <c r="E10" s="1"/>
      <c r="F10" s="133">
        <f>-'PnL (IFRS)'!F35</f>
        <v>109</v>
      </c>
      <c r="G10" s="133">
        <f>-SUM('PnL (IFRS)'!F35:G35)</f>
        <v>177</v>
      </c>
      <c r="H10" s="133">
        <f>-SUM('PnL (IFRS)'!F35:H35)</f>
        <v>230</v>
      </c>
      <c r="I10" s="134">
        <f>-SUM('PnL (IFRS)'!F35:I35)</f>
        <v>327</v>
      </c>
      <c r="J10" s="1"/>
      <c r="K10" s="133">
        <f>-'PnL (IFRS)'!L35</f>
        <v>174</v>
      </c>
      <c r="L10" s="133">
        <v>298</v>
      </c>
      <c r="M10" s="133">
        <v>414</v>
      </c>
      <c r="N10" s="133"/>
      <c r="O10" s="1"/>
    </row>
    <row r="11" spans="1:15" ht="25" x14ac:dyDescent="0.25">
      <c r="B11" s="32" t="s">
        <v>127</v>
      </c>
      <c r="D11" s="134">
        <v>758</v>
      </c>
      <c r="F11" s="95">
        <v>-170</v>
      </c>
      <c r="G11" s="95">
        <v>414</v>
      </c>
      <c r="H11" s="95">
        <v>-3525</v>
      </c>
      <c r="I11" s="134">
        <v>-5281</v>
      </c>
      <c r="K11" s="95">
        <v>-1299</v>
      </c>
      <c r="L11" s="95">
        <v>-1325</v>
      </c>
      <c r="M11" s="95">
        <v>-2023</v>
      </c>
    </row>
    <row r="12" spans="1:15" x14ac:dyDescent="0.25">
      <c r="B12" s="32" t="s">
        <v>48</v>
      </c>
      <c r="D12" s="134">
        <v>4380</v>
      </c>
      <c r="F12" s="95">
        <v>6430</v>
      </c>
      <c r="G12" s="95">
        <v>6430</v>
      </c>
      <c r="H12" s="95">
        <v>6430</v>
      </c>
      <c r="I12" s="134">
        <v>7050</v>
      </c>
      <c r="K12" s="95" t="s">
        <v>39</v>
      </c>
      <c r="L12" s="95">
        <v>0</v>
      </c>
      <c r="M12" s="95">
        <v>0</v>
      </c>
      <c r="N12" s="129"/>
    </row>
    <row r="13" spans="1:15" ht="25" x14ac:dyDescent="0.25">
      <c r="B13" s="32" t="s">
        <v>128</v>
      </c>
      <c r="D13" s="134">
        <v>-324</v>
      </c>
      <c r="F13" s="95">
        <v>-46</v>
      </c>
      <c r="G13" s="95">
        <v>-46</v>
      </c>
      <c r="H13" s="95">
        <v>-46</v>
      </c>
      <c r="I13" s="134">
        <v>-46</v>
      </c>
      <c r="K13" s="95" t="s">
        <v>39</v>
      </c>
      <c r="L13" s="95">
        <v>0</v>
      </c>
      <c r="M13" s="95">
        <v>-305</v>
      </c>
    </row>
    <row r="14" spans="1:15" x14ac:dyDescent="0.25">
      <c r="B14" s="32" t="s">
        <v>182</v>
      </c>
      <c r="D14" s="134">
        <v>-15855</v>
      </c>
      <c r="F14" s="95"/>
      <c r="G14" s="95"/>
      <c r="H14" s="95"/>
      <c r="I14" s="134">
        <v>0</v>
      </c>
      <c r="K14" s="95"/>
      <c r="L14" s="95"/>
      <c r="M14" s="95"/>
    </row>
    <row r="15" spans="1:15" x14ac:dyDescent="0.25">
      <c r="B15" s="32" t="s">
        <v>46</v>
      </c>
      <c r="D15" s="134">
        <v>-585</v>
      </c>
      <c r="F15" s="95">
        <v>-119</v>
      </c>
      <c r="G15" s="95">
        <v>-204</v>
      </c>
      <c r="H15" s="95">
        <v>-280</v>
      </c>
      <c r="I15" s="134">
        <v>-336</v>
      </c>
      <c r="K15" s="95">
        <v>-130</v>
      </c>
      <c r="L15" s="95">
        <v>-376</v>
      </c>
      <c r="M15" s="95">
        <v>-716</v>
      </c>
      <c r="N15" s="95"/>
    </row>
    <row r="16" spans="1:15" x14ac:dyDescent="0.25">
      <c r="B16" s="32" t="s">
        <v>47</v>
      </c>
      <c r="D16" s="134">
        <v>1459</v>
      </c>
      <c r="F16" s="95">
        <v>611</v>
      </c>
      <c r="G16" s="95">
        <v>1241</v>
      </c>
      <c r="H16" s="95">
        <v>1868</v>
      </c>
      <c r="I16" s="134">
        <v>2969</v>
      </c>
      <c r="K16" s="95">
        <v>962</v>
      </c>
      <c r="L16" s="95">
        <v>1917</v>
      </c>
      <c r="M16" s="95">
        <v>2910</v>
      </c>
      <c r="N16" s="95"/>
    </row>
    <row r="17" spans="2:15" ht="25" x14ac:dyDescent="0.25">
      <c r="B17" s="32" t="s">
        <v>45</v>
      </c>
      <c r="D17" s="134">
        <v>1691</v>
      </c>
      <c r="F17" s="95">
        <v>2823</v>
      </c>
      <c r="G17" s="95">
        <v>5341</v>
      </c>
      <c r="H17" s="95">
        <v>10327</v>
      </c>
      <c r="I17" s="134">
        <v>19892</v>
      </c>
      <c r="K17" s="95">
        <v>3289</v>
      </c>
      <c r="L17" s="95">
        <v>8730</v>
      </c>
      <c r="M17" s="95">
        <v>14181</v>
      </c>
      <c r="N17" s="95"/>
    </row>
    <row r="18" spans="2:15" x14ac:dyDescent="0.25">
      <c r="B18" s="32" t="s">
        <v>218</v>
      </c>
      <c r="D18" s="134">
        <v>980</v>
      </c>
      <c r="F18" s="95">
        <v>342</v>
      </c>
      <c r="G18" s="95">
        <v>-94</v>
      </c>
      <c r="H18" s="95">
        <v>-425</v>
      </c>
      <c r="I18" s="134">
        <v>-436</v>
      </c>
      <c r="K18" s="95">
        <v>600</v>
      </c>
      <c r="L18" s="95">
        <v>-212</v>
      </c>
      <c r="M18" s="95">
        <v>-7</v>
      </c>
      <c r="N18" s="95"/>
    </row>
    <row r="19" spans="2:15" ht="25" x14ac:dyDescent="0.25">
      <c r="B19" s="32" t="s">
        <v>172</v>
      </c>
      <c r="D19" s="134">
        <v>1742</v>
      </c>
      <c r="F19" s="95">
        <v>429</v>
      </c>
      <c r="G19" s="95">
        <v>933</v>
      </c>
      <c r="H19" s="95">
        <v>1380</v>
      </c>
      <c r="I19" s="134">
        <v>1770</v>
      </c>
      <c r="K19" s="95">
        <v>306</v>
      </c>
      <c r="L19" s="95">
        <v>783</v>
      </c>
      <c r="M19" s="95">
        <v>711</v>
      </c>
      <c r="N19" s="95"/>
    </row>
    <row r="20" spans="2:15" x14ac:dyDescent="0.25">
      <c r="B20" s="32" t="s">
        <v>129</v>
      </c>
      <c r="D20" s="134">
        <v>16</v>
      </c>
      <c r="F20" s="95">
        <v>44</v>
      </c>
      <c r="G20" s="95">
        <v>-61</v>
      </c>
      <c r="H20" s="95">
        <v>29</v>
      </c>
      <c r="I20" s="134">
        <v>-104</v>
      </c>
      <c r="K20" s="95">
        <v>-26</v>
      </c>
      <c r="L20" s="95">
        <v>-17</v>
      </c>
      <c r="M20" s="95">
        <v>25</v>
      </c>
      <c r="N20" s="95"/>
    </row>
    <row r="21" spans="2:15" x14ac:dyDescent="0.25">
      <c r="B21" s="32" t="s">
        <v>209</v>
      </c>
      <c r="D21" s="134">
        <v>139</v>
      </c>
      <c r="F21" s="95"/>
      <c r="G21" s="95"/>
      <c r="H21" s="95"/>
      <c r="I21" s="134"/>
      <c r="K21" s="95"/>
      <c r="L21" s="95"/>
      <c r="M21" s="95">
        <v>0</v>
      </c>
      <c r="N21" s="95"/>
    </row>
    <row r="22" spans="2:15" x14ac:dyDescent="0.25">
      <c r="B22" s="32" t="s">
        <v>183</v>
      </c>
      <c r="D22" s="134">
        <v>0</v>
      </c>
      <c r="F22" s="95"/>
      <c r="G22" s="95"/>
      <c r="H22" s="95">
        <v>0</v>
      </c>
      <c r="I22" s="134">
        <v>-1437</v>
      </c>
      <c r="K22" s="95"/>
      <c r="L22" s="95"/>
      <c r="M22" s="95"/>
      <c r="N22" s="95"/>
    </row>
    <row r="23" spans="2:15" x14ac:dyDescent="0.25">
      <c r="B23" s="32" t="s">
        <v>215</v>
      </c>
      <c r="D23" s="134">
        <v>-418</v>
      </c>
      <c r="F23" s="95"/>
      <c r="G23" s="95"/>
      <c r="H23" s="95">
        <v>11</v>
      </c>
      <c r="I23" s="134">
        <v>124</v>
      </c>
      <c r="K23" s="95"/>
      <c r="L23" s="95"/>
      <c r="M23" s="95">
        <v>0</v>
      </c>
      <c r="N23" s="95"/>
    </row>
    <row r="24" spans="2:15" ht="25" x14ac:dyDescent="0.25">
      <c r="B24" s="32" t="s">
        <v>184</v>
      </c>
      <c r="D24" s="134">
        <v>0</v>
      </c>
      <c r="F24" s="95"/>
      <c r="G24" s="95"/>
      <c r="H24" s="95"/>
      <c r="I24" s="134">
        <v>11.658075785532757</v>
      </c>
      <c r="K24" s="95"/>
      <c r="L24" s="95"/>
      <c r="M24" s="95"/>
      <c r="N24" s="95"/>
    </row>
    <row r="25" spans="2:15" ht="25" x14ac:dyDescent="0.25">
      <c r="B25" s="32" t="s">
        <v>185</v>
      </c>
      <c r="D25" s="134">
        <v>-18</v>
      </c>
      <c r="F25" s="95"/>
      <c r="G25" s="95"/>
      <c r="H25" s="95">
        <v>0</v>
      </c>
      <c r="I25" s="134">
        <v>0</v>
      </c>
      <c r="K25" s="95"/>
      <c r="L25" s="95"/>
      <c r="M25" s="95"/>
    </row>
    <row r="26" spans="2:15" ht="25" x14ac:dyDescent="0.25">
      <c r="B26" s="32" t="s">
        <v>186</v>
      </c>
      <c r="D26" s="134">
        <v>-60</v>
      </c>
      <c r="F26" s="95">
        <v>222</v>
      </c>
      <c r="G26" s="95">
        <v>260</v>
      </c>
      <c r="H26" s="95">
        <v>260</v>
      </c>
      <c r="I26" s="134">
        <v>260</v>
      </c>
      <c r="K26" s="95" t="s">
        <v>39</v>
      </c>
      <c r="L26" s="95">
        <v>0</v>
      </c>
      <c r="M26" s="95">
        <v>0</v>
      </c>
      <c r="N26" s="95"/>
    </row>
    <row r="27" spans="2:15" x14ac:dyDescent="0.25">
      <c r="B27" s="32" t="s">
        <v>66</v>
      </c>
      <c r="D27" s="134">
        <v>832</v>
      </c>
      <c r="F27" s="95"/>
      <c r="G27" s="95"/>
      <c r="H27" s="95">
        <v>56</v>
      </c>
      <c r="I27" s="134">
        <v>285</v>
      </c>
      <c r="K27" s="95"/>
      <c r="L27" s="95"/>
      <c r="M27" s="95">
        <v>0</v>
      </c>
      <c r="N27" s="95"/>
    </row>
    <row r="28" spans="2:15" s="129" customFormat="1" x14ac:dyDescent="0.25">
      <c r="B28" s="130" t="s">
        <v>187</v>
      </c>
      <c r="C28" s="1"/>
      <c r="D28" s="134">
        <v>-33</v>
      </c>
      <c r="E28" s="1"/>
      <c r="F28" s="133"/>
      <c r="G28" s="133"/>
      <c r="H28" s="133"/>
      <c r="I28" s="134">
        <v>265</v>
      </c>
      <c r="J28" s="1"/>
      <c r="K28" s="133"/>
      <c r="L28" s="133"/>
      <c r="M28" s="133">
        <v>0</v>
      </c>
      <c r="N28" s="95"/>
      <c r="O28" s="1"/>
    </row>
    <row r="29" spans="2:15" s="13" customFormat="1" ht="13" x14ac:dyDescent="0.3">
      <c r="B29" s="32" t="s">
        <v>130</v>
      </c>
      <c r="C29" s="1"/>
      <c r="D29" s="134"/>
      <c r="E29" s="1"/>
      <c r="F29" s="95"/>
      <c r="G29" s="95"/>
      <c r="H29" s="95"/>
      <c r="I29" s="134"/>
      <c r="J29" s="1"/>
      <c r="K29" s="95"/>
      <c r="L29" s="95"/>
      <c r="M29" s="95"/>
      <c r="N29" s="95"/>
      <c r="O29" s="1"/>
    </row>
    <row r="30" spans="2:15" s="13" customFormat="1" ht="13" x14ac:dyDescent="0.3">
      <c r="B30" s="62" t="s">
        <v>173</v>
      </c>
      <c r="C30" s="1"/>
      <c r="D30" s="72">
        <v>-3566</v>
      </c>
      <c r="E30" s="1"/>
      <c r="F30" s="35">
        <v>1863</v>
      </c>
      <c r="G30" s="35">
        <v>1406</v>
      </c>
      <c r="H30" s="35">
        <v>556</v>
      </c>
      <c r="I30" s="72">
        <v>-1949</v>
      </c>
      <c r="J30" s="1"/>
      <c r="K30" s="35">
        <v>1464</v>
      </c>
      <c r="L30" s="35">
        <v>803</v>
      </c>
      <c r="M30" s="35">
        <v>134</v>
      </c>
      <c r="N30" s="95"/>
      <c r="O30" s="1"/>
    </row>
    <row r="31" spans="2:15" ht="25" x14ac:dyDescent="0.25">
      <c r="B31" s="62" t="s">
        <v>174</v>
      </c>
      <c r="D31" s="72">
        <v>-406</v>
      </c>
      <c r="F31" s="35">
        <v>482</v>
      </c>
      <c r="G31" s="35">
        <v>648</v>
      </c>
      <c r="H31" s="35">
        <v>37</v>
      </c>
      <c r="I31" s="72">
        <v>296</v>
      </c>
      <c r="K31" s="35">
        <v>28</v>
      </c>
      <c r="L31" s="35">
        <v>-423</v>
      </c>
      <c r="M31" s="35">
        <v>-971</v>
      </c>
      <c r="N31" s="95"/>
    </row>
    <row r="32" spans="2:15" x14ac:dyDescent="0.25">
      <c r="B32" s="62" t="s">
        <v>175</v>
      </c>
      <c r="D32" s="72">
        <v>1340</v>
      </c>
      <c r="F32" s="35">
        <v>320</v>
      </c>
      <c r="G32" s="35">
        <v>417</v>
      </c>
      <c r="H32" s="35">
        <v>384</v>
      </c>
      <c r="I32" s="72">
        <v>166</v>
      </c>
      <c r="K32" s="35">
        <v>-1277</v>
      </c>
      <c r="L32" s="35">
        <v>-818</v>
      </c>
      <c r="M32" s="35">
        <v>-1202</v>
      </c>
      <c r="N32" s="95"/>
    </row>
    <row r="33" spans="2:15" ht="25" x14ac:dyDescent="0.25">
      <c r="B33" s="62" t="s">
        <v>176</v>
      </c>
      <c r="D33" s="72">
        <v>-2818</v>
      </c>
      <c r="F33" s="35">
        <v>-2014</v>
      </c>
      <c r="G33" s="35">
        <v>-1385</v>
      </c>
      <c r="H33" s="35">
        <v>102</v>
      </c>
      <c r="I33" s="72">
        <v>2468.5069810422892</v>
      </c>
      <c r="K33" s="35">
        <v>-55</v>
      </c>
      <c r="L33" s="35">
        <v>825</v>
      </c>
      <c r="M33" s="35">
        <v>2587</v>
      </c>
      <c r="N33" s="95"/>
    </row>
    <row r="34" spans="2:15" x14ac:dyDescent="0.25">
      <c r="B34" s="62" t="s">
        <v>177</v>
      </c>
      <c r="D34" s="72">
        <v>67</v>
      </c>
      <c r="F34" s="35">
        <v>-110</v>
      </c>
      <c r="G34" s="35">
        <v>-111</v>
      </c>
      <c r="H34" s="35">
        <v>-103</v>
      </c>
      <c r="I34" s="72">
        <v>-128</v>
      </c>
      <c r="K34" s="35">
        <v>271</v>
      </c>
      <c r="L34" s="35">
        <v>219</v>
      </c>
      <c r="M34" s="35">
        <v>208</v>
      </c>
      <c r="N34" s="95"/>
    </row>
    <row r="35" spans="2:15" ht="25" x14ac:dyDescent="0.25">
      <c r="B35" s="62" t="s">
        <v>178</v>
      </c>
      <c r="D35" s="72">
        <v>-8065</v>
      </c>
      <c r="F35" s="35">
        <v>433</v>
      </c>
      <c r="G35" s="35">
        <v>2969</v>
      </c>
      <c r="H35" s="35">
        <v>4213</v>
      </c>
      <c r="I35" s="72">
        <v>5832</v>
      </c>
      <c r="K35" s="35">
        <v>670</v>
      </c>
      <c r="L35" s="35">
        <v>894</v>
      </c>
      <c r="M35" s="35">
        <v>1535</v>
      </c>
      <c r="N35" s="95"/>
    </row>
    <row r="36" spans="2:15" ht="25" x14ac:dyDescent="0.25">
      <c r="B36" s="62" t="s">
        <v>179</v>
      </c>
      <c r="D36" s="72">
        <v>-1820</v>
      </c>
      <c r="F36" s="35">
        <v>-30</v>
      </c>
      <c r="G36" s="35">
        <v>-218</v>
      </c>
      <c r="H36" s="35">
        <v>-375</v>
      </c>
      <c r="I36" s="72">
        <v>-1039</v>
      </c>
      <c r="K36" s="35">
        <v>-1426</v>
      </c>
      <c r="L36" s="35">
        <v>-3301</v>
      </c>
      <c r="M36" s="35">
        <v>-3724</v>
      </c>
      <c r="N36" s="95"/>
    </row>
    <row r="37" spans="2:15" s="129" customFormat="1" ht="25" x14ac:dyDescent="0.25">
      <c r="B37" s="127" t="s">
        <v>188</v>
      </c>
      <c r="C37" s="1"/>
      <c r="D37" s="72">
        <v>3652</v>
      </c>
      <c r="E37" s="1"/>
      <c r="F37" s="128"/>
      <c r="G37" s="128"/>
      <c r="H37" s="128"/>
      <c r="I37" s="72">
        <v>624.49301895771055</v>
      </c>
      <c r="J37" s="1"/>
      <c r="K37" s="128"/>
      <c r="L37" s="128"/>
      <c r="M37" s="128"/>
      <c r="N37" s="95"/>
      <c r="O37" s="1"/>
    </row>
    <row r="38" spans="2:15" ht="39" x14ac:dyDescent="0.25">
      <c r="B38" s="96" t="s">
        <v>131</v>
      </c>
      <c r="D38" s="77">
        <v>18437.729353874558</v>
      </c>
      <c r="F38" s="70">
        <v>6175</v>
      </c>
      <c r="G38" s="70">
        <v>14045</v>
      </c>
      <c r="H38" s="70">
        <v>20568</v>
      </c>
      <c r="I38" s="77">
        <v>27513</v>
      </c>
      <c r="K38" s="70">
        <v>5301</v>
      </c>
      <c r="L38" s="70">
        <v>9922</v>
      </c>
      <c r="M38" s="70">
        <v>18376</v>
      </c>
      <c r="N38" s="95"/>
    </row>
    <row r="39" spans="2:15" ht="25" x14ac:dyDescent="0.25">
      <c r="B39" s="32" t="s">
        <v>180</v>
      </c>
      <c r="D39" s="72">
        <v>7</v>
      </c>
      <c r="F39" s="35"/>
      <c r="G39" s="35">
        <v>0</v>
      </c>
      <c r="H39" s="35">
        <v>0</v>
      </c>
      <c r="I39" s="72">
        <v>4</v>
      </c>
      <c r="K39" s="35"/>
      <c r="L39" s="35"/>
      <c r="M39" s="35"/>
    </row>
    <row r="40" spans="2:15" ht="25" x14ac:dyDescent="0.25">
      <c r="B40" s="32" t="s">
        <v>189</v>
      </c>
      <c r="D40" s="72">
        <v>-688</v>
      </c>
      <c r="F40" s="35"/>
      <c r="G40" s="35"/>
      <c r="H40" s="35">
        <v>0</v>
      </c>
      <c r="I40" s="72">
        <v>0</v>
      </c>
      <c r="K40" s="35"/>
      <c r="L40" s="35"/>
      <c r="M40" s="35"/>
    </row>
    <row r="41" spans="2:15" x14ac:dyDescent="0.25">
      <c r="B41" s="32" t="s">
        <v>132</v>
      </c>
      <c r="D41" s="72">
        <v>493</v>
      </c>
      <c r="F41" s="35">
        <v>193</v>
      </c>
      <c r="G41" s="35">
        <v>260</v>
      </c>
      <c r="H41" s="35">
        <v>355</v>
      </c>
      <c r="I41" s="72">
        <v>366</v>
      </c>
      <c r="K41" s="35">
        <v>51</v>
      </c>
      <c r="L41" s="35">
        <v>95</v>
      </c>
      <c r="M41" s="35">
        <v>36</v>
      </c>
    </row>
    <row r="42" spans="2:15" x14ac:dyDescent="0.25">
      <c r="B42" s="32" t="s">
        <v>133</v>
      </c>
      <c r="D42" s="72">
        <v>-1459</v>
      </c>
      <c r="F42" s="35">
        <v>-561</v>
      </c>
      <c r="G42" s="35">
        <v>-1241</v>
      </c>
      <c r="H42" s="35">
        <v>-1868</v>
      </c>
      <c r="I42" s="72">
        <v>-2564</v>
      </c>
      <c r="K42" s="35">
        <v>-842</v>
      </c>
      <c r="L42" s="35">
        <v>-1490</v>
      </c>
      <c r="M42" s="35">
        <v>-2347</v>
      </c>
    </row>
    <row r="43" spans="2:15" x14ac:dyDescent="0.25">
      <c r="B43" s="32" t="s">
        <v>134</v>
      </c>
      <c r="D43" s="72">
        <v>-3871</v>
      </c>
      <c r="F43" s="35">
        <v>-1086</v>
      </c>
      <c r="G43" s="35">
        <v>-1598</v>
      </c>
      <c r="H43" s="35">
        <v>-2535</v>
      </c>
      <c r="I43" s="72">
        <v>-2298</v>
      </c>
      <c r="K43" s="35">
        <v>-617</v>
      </c>
      <c r="L43" s="35">
        <v>-1330</v>
      </c>
      <c r="M43" s="35">
        <v>-2234</v>
      </c>
    </row>
    <row r="44" spans="2:15" ht="13.5" thickBot="1" x14ac:dyDescent="0.3">
      <c r="B44" s="99" t="s">
        <v>135</v>
      </c>
      <c r="D44" s="135">
        <v>12920</v>
      </c>
      <c r="F44" s="100">
        <v>4721</v>
      </c>
      <c r="G44" s="100">
        <v>11466</v>
      </c>
      <c r="H44" s="100">
        <v>16520</v>
      </c>
      <c r="I44" s="135">
        <v>23021</v>
      </c>
      <c r="K44" s="100">
        <v>3893</v>
      </c>
      <c r="L44" s="100">
        <v>7197</v>
      </c>
      <c r="M44" s="100">
        <v>13831</v>
      </c>
    </row>
    <row r="45" spans="2:15" ht="13" x14ac:dyDescent="0.25">
      <c r="B45" s="80" t="s">
        <v>136</v>
      </c>
      <c r="D45" s="98"/>
      <c r="F45" s="98"/>
      <c r="G45" s="98"/>
      <c r="H45" s="98"/>
      <c r="I45" s="98"/>
      <c r="K45" s="98"/>
      <c r="L45" s="98"/>
      <c r="M45" s="98"/>
    </row>
    <row r="46" spans="2:15" x14ac:dyDescent="0.25">
      <c r="B46" s="32" t="s">
        <v>137</v>
      </c>
      <c r="D46" s="72">
        <v>-4688</v>
      </c>
      <c r="F46" s="35">
        <v>-1266</v>
      </c>
      <c r="G46" s="35">
        <v>-2762</v>
      </c>
      <c r="H46" s="35">
        <v>-4432</v>
      </c>
      <c r="I46" s="72">
        <v>-6730</v>
      </c>
      <c r="K46" s="35">
        <v>-1887</v>
      </c>
      <c r="L46" s="35">
        <v>-4083</v>
      </c>
      <c r="M46" s="35">
        <v>-7331</v>
      </c>
      <c r="N46" s="35"/>
    </row>
    <row r="47" spans="2:15" x14ac:dyDescent="0.25">
      <c r="B47" s="32" t="s">
        <v>138</v>
      </c>
      <c r="D47" s="72">
        <v>-3697</v>
      </c>
      <c r="F47" s="35">
        <v>-813</v>
      </c>
      <c r="G47" s="35">
        <v>-1459</v>
      </c>
      <c r="H47" s="35">
        <v>-2399</v>
      </c>
      <c r="I47" s="72">
        <v>-4388</v>
      </c>
      <c r="K47" s="35">
        <v>-819</v>
      </c>
      <c r="L47" s="35">
        <v>-2907</v>
      </c>
      <c r="M47" s="35">
        <v>-4057</v>
      </c>
      <c r="N47" s="35"/>
    </row>
    <row r="48" spans="2:15" ht="25" x14ac:dyDescent="0.25">
      <c r="B48" s="32" t="s">
        <v>139</v>
      </c>
      <c r="D48" s="72">
        <v>71</v>
      </c>
      <c r="F48" s="35">
        <v>29</v>
      </c>
      <c r="G48" s="35">
        <v>29</v>
      </c>
      <c r="H48" s="35">
        <v>29</v>
      </c>
      <c r="I48" s="72">
        <v>29</v>
      </c>
      <c r="K48" s="35">
        <v>461</v>
      </c>
      <c r="L48" s="35">
        <v>877</v>
      </c>
      <c r="M48" s="35">
        <v>883</v>
      </c>
      <c r="N48" s="35"/>
    </row>
    <row r="49" spans="2:15" x14ac:dyDescent="0.25">
      <c r="B49" s="32" t="s">
        <v>140</v>
      </c>
      <c r="D49" s="72">
        <v>-790</v>
      </c>
      <c r="F49" s="35">
        <v>-189</v>
      </c>
      <c r="G49" s="35">
        <v>-209</v>
      </c>
      <c r="H49" s="35">
        <v>-408</v>
      </c>
      <c r="I49" s="72">
        <v>-2803</v>
      </c>
      <c r="K49" s="35">
        <v>-3836</v>
      </c>
      <c r="L49" s="35">
        <v>-9564</v>
      </c>
      <c r="M49" s="35">
        <v>-15962</v>
      </c>
      <c r="N49" s="35"/>
    </row>
    <row r="50" spans="2:15" x14ac:dyDescent="0.25">
      <c r="B50" s="32" t="s">
        <v>141</v>
      </c>
      <c r="D50" s="72">
        <v>1903</v>
      </c>
      <c r="F50" s="35">
        <v>253</v>
      </c>
      <c r="G50" s="35">
        <v>482</v>
      </c>
      <c r="H50" s="35">
        <v>507</v>
      </c>
      <c r="I50" s="72">
        <v>515</v>
      </c>
      <c r="K50" s="35" t="s">
        <v>39</v>
      </c>
      <c r="L50" s="35">
        <v>-1</v>
      </c>
      <c r="M50" s="35">
        <v>139</v>
      </c>
      <c r="N50" s="35"/>
    </row>
    <row r="51" spans="2:15" ht="25" x14ac:dyDescent="0.25">
      <c r="B51" s="32" t="s">
        <v>142</v>
      </c>
      <c r="D51" s="72">
        <v>-9361</v>
      </c>
      <c r="F51" s="35">
        <v>292</v>
      </c>
      <c r="G51" s="35">
        <v>-17</v>
      </c>
      <c r="H51" s="35">
        <v>-19</v>
      </c>
      <c r="I51" s="72">
        <v>-804</v>
      </c>
      <c r="K51" s="35">
        <v>-192</v>
      </c>
      <c r="L51" s="35">
        <v>-1595</v>
      </c>
      <c r="M51" s="35">
        <v>-1762</v>
      </c>
      <c r="N51" s="35"/>
    </row>
    <row r="52" spans="2:15" ht="25" x14ac:dyDescent="0.25">
      <c r="B52" s="32" t="s">
        <v>190</v>
      </c>
      <c r="D52" s="72">
        <v>-1131.8499755859375</v>
      </c>
      <c r="F52" s="35"/>
      <c r="G52" s="35"/>
      <c r="H52" s="35">
        <v>0</v>
      </c>
      <c r="I52" s="72">
        <v>0</v>
      </c>
      <c r="K52" s="35"/>
      <c r="L52" s="35"/>
      <c r="M52" s="35">
        <v>0</v>
      </c>
      <c r="N52" s="35"/>
    </row>
    <row r="53" spans="2:15" ht="25" x14ac:dyDescent="0.25">
      <c r="B53" s="32" t="s">
        <v>191</v>
      </c>
      <c r="D53" s="72">
        <v>0</v>
      </c>
      <c r="F53" s="35"/>
      <c r="G53" s="35"/>
      <c r="H53" s="35">
        <v>0</v>
      </c>
      <c r="I53" s="72">
        <v>1089.9000000000001</v>
      </c>
      <c r="K53" s="35"/>
      <c r="L53" s="35"/>
      <c r="M53" s="35">
        <v>0</v>
      </c>
      <c r="N53" s="35"/>
    </row>
    <row r="54" spans="2:15" s="129" customFormat="1" x14ac:dyDescent="0.25">
      <c r="B54" s="130" t="s">
        <v>181</v>
      </c>
      <c r="C54" s="1"/>
      <c r="D54" s="72">
        <v>0</v>
      </c>
      <c r="E54" s="1"/>
      <c r="F54" s="128"/>
      <c r="G54" s="128">
        <v>-630</v>
      </c>
      <c r="H54" s="128"/>
      <c r="I54" s="72">
        <v>0</v>
      </c>
      <c r="J54" s="1"/>
      <c r="K54" s="128"/>
      <c r="L54" s="128">
        <v>-3886</v>
      </c>
      <c r="M54" s="128"/>
      <c r="O54" s="1"/>
    </row>
    <row r="55" spans="2:15" ht="25" x14ac:dyDescent="0.25">
      <c r="B55" s="32" t="s">
        <v>143</v>
      </c>
      <c r="D55" s="72">
        <v>-15687</v>
      </c>
      <c r="F55" s="35">
        <v>-73</v>
      </c>
      <c r="G55" s="35">
        <v>-257</v>
      </c>
      <c r="H55" s="35">
        <v>-6577</v>
      </c>
      <c r="I55" s="72">
        <v>-17318</v>
      </c>
      <c r="K55" s="35">
        <v>-103</v>
      </c>
      <c r="L55" s="35">
        <v>-113</v>
      </c>
      <c r="M55" s="35">
        <v>-4717</v>
      </c>
      <c r="N55" s="35"/>
    </row>
    <row r="56" spans="2:15" ht="13.5" thickBot="1" x14ac:dyDescent="0.3">
      <c r="B56" s="99" t="s">
        <v>144</v>
      </c>
      <c r="D56" s="135">
        <v>-33380.849975585938</v>
      </c>
      <c r="F56" s="100">
        <v>-1767</v>
      </c>
      <c r="G56" s="100">
        <v>-4823</v>
      </c>
      <c r="H56" s="100">
        <v>-13299</v>
      </c>
      <c r="I56" s="135">
        <v>-30409</v>
      </c>
      <c r="K56" s="100">
        <v>-6376</v>
      </c>
      <c r="L56" s="100">
        <v>-21272</v>
      </c>
      <c r="M56" s="100">
        <v>-32807</v>
      </c>
    </row>
    <row r="57" spans="2:15" ht="13" x14ac:dyDescent="0.25">
      <c r="B57" s="80" t="s">
        <v>145</v>
      </c>
      <c r="D57" s="98"/>
      <c r="F57" s="98"/>
      <c r="G57" s="98"/>
      <c r="H57" s="98"/>
      <c r="I57" s="98"/>
      <c r="K57" s="98"/>
      <c r="L57" s="98"/>
      <c r="M57" s="98"/>
    </row>
    <row r="58" spans="2:15" x14ac:dyDescent="0.25">
      <c r="B58" s="32" t="s">
        <v>146</v>
      </c>
      <c r="D58" s="72">
        <v>-3493</v>
      </c>
      <c r="F58" s="35">
        <v>-922</v>
      </c>
      <c r="G58" s="35">
        <v>-1852</v>
      </c>
      <c r="H58" s="35">
        <v>-2956</v>
      </c>
      <c r="I58" s="72">
        <v>-4023</v>
      </c>
      <c r="K58" s="35">
        <v>-956</v>
      </c>
      <c r="L58" s="35">
        <v>-1577</v>
      </c>
      <c r="M58" s="35">
        <v>-2714</v>
      </c>
    </row>
    <row r="59" spans="2:15" x14ac:dyDescent="0.25">
      <c r="B59" s="32" t="s">
        <v>192</v>
      </c>
      <c r="D59" s="72">
        <v>23383</v>
      </c>
      <c r="F59" s="35"/>
      <c r="G59" s="35"/>
      <c r="H59" s="35">
        <v>0</v>
      </c>
      <c r="I59" s="72">
        <v>14346</v>
      </c>
      <c r="K59" s="35"/>
      <c r="L59" s="35"/>
      <c r="M59" s="35"/>
    </row>
    <row r="60" spans="2:15" x14ac:dyDescent="0.25">
      <c r="B60" s="32" t="s">
        <v>147</v>
      </c>
      <c r="D60" s="72">
        <v>0</v>
      </c>
      <c r="F60" s="35">
        <v>-654</v>
      </c>
      <c r="G60" s="35">
        <v>-1312</v>
      </c>
      <c r="H60" s="35">
        <v>-1969</v>
      </c>
      <c r="I60" s="72">
        <v>-17595</v>
      </c>
      <c r="K60" s="35">
        <v>-653</v>
      </c>
      <c r="L60" s="35">
        <v>-1306</v>
      </c>
      <c r="M60" s="35">
        <v>-1960</v>
      </c>
    </row>
    <row r="61" spans="2:15" x14ac:dyDescent="0.25">
      <c r="B61" s="32" t="s">
        <v>205</v>
      </c>
      <c r="D61" s="72">
        <v>0</v>
      </c>
      <c r="F61" s="35"/>
      <c r="G61" s="35"/>
      <c r="H61" s="35"/>
      <c r="I61" s="72">
        <v>30944</v>
      </c>
      <c r="K61" s="35"/>
      <c r="L61" s="35"/>
      <c r="M61" s="35">
        <v>15000</v>
      </c>
    </row>
    <row r="62" spans="2:15" ht="25" x14ac:dyDescent="0.25">
      <c r="B62" s="32" t="s">
        <v>148</v>
      </c>
      <c r="D62" s="72">
        <v>0</v>
      </c>
      <c r="F62" s="35" t="s">
        <v>39</v>
      </c>
      <c r="G62" s="35">
        <v>0</v>
      </c>
      <c r="H62" s="35"/>
      <c r="I62" s="72">
        <v>-946</v>
      </c>
      <c r="K62" s="35">
        <v>-24</v>
      </c>
      <c r="L62" s="35">
        <v>-20</v>
      </c>
      <c r="M62" s="35">
        <v>-20</v>
      </c>
    </row>
    <row r="63" spans="2:15" ht="25" x14ac:dyDescent="0.25">
      <c r="B63" s="32" t="s">
        <v>193</v>
      </c>
      <c r="D63" s="72">
        <v>0</v>
      </c>
      <c r="F63" s="35"/>
      <c r="G63" s="35"/>
      <c r="H63" s="35">
        <v>15209</v>
      </c>
      <c r="I63" s="72">
        <v>15209</v>
      </c>
      <c r="K63" s="35"/>
      <c r="L63" s="35"/>
      <c r="M63" s="35">
        <v>0</v>
      </c>
    </row>
    <row r="64" spans="2:15" ht="25" x14ac:dyDescent="0.25">
      <c r="B64" s="32" t="s">
        <v>206</v>
      </c>
      <c r="D64" s="72"/>
      <c r="F64" s="35"/>
      <c r="G64" s="35"/>
      <c r="H64" s="35"/>
      <c r="I64" s="72"/>
      <c r="K64" s="35"/>
      <c r="L64" s="35"/>
      <c r="M64" s="35">
        <v>655</v>
      </c>
    </row>
    <row r="65" spans="2:14" ht="25" x14ac:dyDescent="0.25">
      <c r="B65" s="32" t="s">
        <v>149</v>
      </c>
      <c r="D65" s="72">
        <v>0</v>
      </c>
      <c r="F65" s="35">
        <v>-224</v>
      </c>
      <c r="G65" s="35">
        <v>-235</v>
      </c>
      <c r="H65" s="35">
        <v>-235</v>
      </c>
      <c r="I65" s="72">
        <v>-237</v>
      </c>
      <c r="K65" s="35">
        <v>-53</v>
      </c>
      <c r="L65" s="35">
        <v>-211</v>
      </c>
      <c r="M65" s="35">
        <v>-215</v>
      </c>
    </row>
    <row r="66" spans="2:14" x14ac:dyDescent="0.25">
      <c r="B66" s="32" t="s">
        <v>194</v>
      </c>
      <c r="D66" s="72">
        <v>-896</v>
      </c>
      <c r="F66" s="35"/>
      <c r="G66" s="35"/>
      <c r="H66" s="35">
        <v>0</v>
      </c>
      <c r="I66" s="72">
        <v>0</v>
      </c>
      <c r="K66" s="35"/>
      <c r="L66" s="35"/>
      <c r="M66" s="35"/>
    </row>
    <row r="67" spans="2:14" ht="13.5" thickBot="1" x14ac:dyDescent="0.3">
      <c r="B67" s="99" t="s">
        <v>150</v>
      </c>
      <c r="D67" s="135">
        <v>18994</v>
      </c>
      <c r="F67" s="100">
        <v>-1800</v>
      </c>
      <c r="G67" s="100">
        <v>-3399</v>
      </c>
      <c r="H67" s="100">
        <v>10049</v>
      </c>
      <c r="I67" s="135">
        <v>37697</v>
      </c>
      <c r="K67" s="100">
        <v>-1686</v>
      </c>
      <c r="L67" s="100">
        <v>-3114</v>
      </c>
      <c r="M67" s="100">
        <v>10746</v>
      </c>
    </row>
    <row r="68" spans="2:14" ht="26" x14ac:dyDescent="0.25">
      <c r="B68" s="101" t="s">
        <v>151</v>
      </c>
      <c r="D68" s="136">
        <v>-1466.8499755859375</v>
      </c>
      <c r="F68" s="102">
        <v>1154</v>
      </c>
      <c r="G68" s="102">
        <v>3244</v>
      </c>
      <c r="H68" s="102">
        <v>13270</v>
      </c>
      <c r="I68" s="136">
        <v>30309</v>
      </c>
      <c r="K68" s="102">
        <v>-4169</v>
      </c>
      <c r="L68" s="102">
        <v>-17189</v>
      </c>
      <c r="M68" s="102">
        <v>-8230</v>
      </c>
    </row>
    <row r="69" spans="2:14" ht="25" x14ac:dyDescent="0.25">
      <c r="B69" s="32" t="s">
        <v>152</v>
      </c>
      <c r="D69" s="72">
        <v>-431</v>
      </c>
      <c r="F69" s="35">
        <v>705</v>
      </c>
      <c r="G69" s="35">
        <v>460</v>
      </c>
      <c r="H69" s="35">
        <v>1578</v>
      </c>
      <c r="I69" s="72">
        <v>-837</v>
      </c>
      <c r="K69" s="35">
        <v>618</v>
      </c>
      <c r="L69" s="35">
        <v>-178</v>
      </c>
      <c r="M69" s="35">
        <v>-247</v>
      </c>
    </row>
    <row r="70" spans="2:14" s="129" customFormat="1" ht="25" x14ac:dyDescent="0.25">
      <c r="B70" s="130" t="s">
        <v>153</v>
      </c>
      <c r="C70" s="1"/>
      <c r="D70" s="72">
        <v>11723</v>
      </c>
      <c r="E70" s="1"/>
      <c r="F70" s="128">
        <v>9825</v>
      </c>
      <c r="G70" s="128">
        <v>9825</v>
      </c>
      <c r="H70" s="128">
        <v>9825</v>
      </c>
      <c r="I70" s="72">
        <v>9825</v>
      </c>
      <c r="J70" s="1"/>
      <c r="K70" s="128">
        <v>39297</v>
      </c>
      <c r="L70" s="128">
        <v>39297</v>
      </c>
      <c r="M70" s="128">
        <v>39297</v>
      </c>
      <c r="N70" s="1"/>
    </row>
    <row r="71" spans="2:14" s="129" customFormat="1" ht="26.5" thickBot="1" x14ac:dyDescent="0.3">
      <c r="B71" s="132" t="s">
        <v>154</v>
      </c>
      <c r="C71" s="1"/>
      <c r="D71" s="135">
        <v>9825.1500244140625</v>
      </c>
      <c r="E71" s="1"/>
      <c r="F71" s="131">
        <v>11684</v>
      </c>
      <c r="G71" s="131">
        <f>SUM(G68:G70)</f>
        <v>13529</v>
      </c>
      <c r="H71" s="131">
        <f>SUM(H68:H70)</f>
        <v>24673</v>
      </c>
      <c r="I71" s="135">
        <v>39297</v>
      </c>
      <c r="J71" s="1"/>
      <c r="K71" s="131">
        <v>35746</v>
      </c>
      <c r="L71" s="131">
        <v>21930</v>
      </c>
      <c r="M71" s="131">
        <v>30820</v>
      </c>
    </row>
    <row r="72" spans="2:14" ht="100" x14ac:dyDescent="0.25">
      <c r="B72" s="12" t="s">
        <v>210</v>
      </c>
      <c r="N72" s="129"/>
    </row>
    <row r="73" spans="2:14" ht="50" x14ac:dyDescent="0.25">
      <c r="B73" s="12" t="s">
        <v>208</v>
      </c>
      <c r="F73" s="104"/>
      <c r="G73" s="104"/>
      <c r="H73" s="104"/>
      <c r="N73" s="129"/>
    </row>
    <row r="74" spans="2:14" x14ac:dyDescent="0.25">
      <c r="N74" s="129"/>
    </row>
  </sheetData>
  <hyperlinks>
    <hyperlink ref="A1" location="Contents!A1" display="Back" xr:uid="{00000000-0004-0000-0600-000000000000}"/>
  </hyperlinks>
  <pageMargins left="0.7" right="0.7" top="0.75" bottom="0.75"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Presentation</vt:lpstr>
      <vt:lpstr>Group Aggregate Segment FinInfo</vt:lpstr>
      <vt:lpstr>Segments Performance</vt:lpstr>
      <vt:lpstr>BS (IFRS)</vt:lpstr>
      <vt:lpstr>PnL (IFRS)</vt:lpstr>
      <vt:lpstr>CF (IFRS)</vt:lpstr>
    </vt:vector>
  </TitlesOfParts>
  <Company>Mail.ru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Netynaev Evgeniy</dc:creator>
  <cp:lastModifiedBy>Kazaryan Anna</cp:lastModifiedBy>
  <dcterms:created xsi:type="dcterms:W3CDTF">2021-05-14T12:54:20Z</dcterms:created>
  <dcterms:modified xsi:type="dcterms:W3CDTF">2022-01-26T09:14:38Z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